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cab\Downloads\"/>
    </mc:Choice>
  </mc:AlternateContent>
  <xr:revisionPtr revIDLastSave="0" documentId="13_ncr:1_{2E918065-4D03-4F24-A222-A7A7B553A08C}" xr6:coauthVersionLast="45" xr6:coauthVersionMax="45" xr10:uidLastSave="{00000000-0000-0000-0000-000000000000}"/>
  <bookViews>
    <workbookView xWindow="-120" yWindow="-120" windowWidth="20730" windowHeight="11760" activeTab="1" xr2:uid="{44C8C665-F24E-407E-B93B-6D1F1E65352D}"/>
  </bookViews>
  <sheets>
    <sheet name="Hoja1" sheetId="1" r:id="rId1"/>
    <sheet name="Propuesta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O16" i="1" l="1"/>
  <c r="AO17" i="1"/>
  <c r="AO18" i="1"/>
  <c r="AO19" i="1"/>
  <c r="AO20" i="1"/>
  <c r="AO21" i="1"/>
  <c r="AO15" i="1"/>
  <c r="AO4" i="1"/>
  <c r="AO5" i="1"/>
  <c r="AO6" i="1"/>
  <c r="AO7" i="1"/>
  <c r="AO8" i="1"/>
  <c r="AO9" i="1"/>
  <c r="AO3" i="1"/>
  <c r="AG16" i="1"/>
  <c r="AG17" i="1"/>
  <c r="AG18" i="1"/>
  <c r="AG19" i="1"/>
  <c r="AG20" i="1"/>
  <c r="AG21" i="1"/>
  <c r="AG15" i="1"/>
  <c r="AG4" i="1"/>
  <c r="AG5" i="1"/>
  <c r="AG6" i="1"/>
  <c r="AG7" i="1"/>
  <c r="AG8" i="1"/>
  <c r="AG9" i="1"/>
  <c r="AG3" i="1"/>
  <c r="AR16" i="1"/>
  <c r="AR17" i="1"/>
  <c r="AR18" i="1"/>
  <c r="AR19" i="1"/>
  <c r="AR20" i="1"/>
  <c r="AR21" i="1"/>
  <c r="AR15" i="1"/>
  <c r="AS16" i="1"/>
  <c r="AT16" i="1"/>
  <c r="AU16" i="1"/>
  <c r="AS17" i="1"/>
  <c r="AT17" i="1"/>
  <c r="AU17" i="1"/>
  <c r="AS18" i="1"/>
  <c r="AT18" i="1"/>
  <c r="AU18" i="1"/>
  <c r="AS19" i="1"/>
  <c r="AT19" i="1"/>
  <c r="AU19" i="1"/>
  <c r="AS20" i="1"/>
  <c r="AT20" i="1"/>
  <c r="AU20" i="1"/>
  <c r="AS21" i="1"/>
  <c r="AT21" i="1"/>
  <c r="AU21" i="1"/>
  <c r="AU15" i="1"/>
  <c r="AT15" i="1"/>
  <c r="AS15" i="1"/>
  <c r="AR4" i="1"/>
  <c r="AS4" i="1"/>
  <c r="AT4" i="1"/>
  <c r="AU4" i="1"/>
  <c r="AR5" i="1"/>
  <c r="AS5" i="1"/>
  <c r="AT5" i="1"/>
  <c r="AU5" i="1"/>
  <c r="AR6" i="1"/>
  <c r="AS6" i="1"/>
  <c r="AT6" i="1"/>
  <c r="AU6" i="1"/>
  <c r="AR7" i="1"/>
  <c r="AS7" i="1"/>
  <c r="AT7" i="1"/>
  <c r="AU7" i="1"/>
  <c r="AR8" i="1"/>
  <c r="AS8" i="1"/>
  <c r="AT8" i="1"/>
  <c r="AU8" i="1"/>
  <c r="AR9" i="1"/>
  <c r="AS9" i="1"/>
  <c r="AT9" i="1"/>
  <c r="AU9" i="1"/>
  <c r="AU3" i="1"/>
  <c r="AT3" i="1"/>
  <c r="AS3" i="1"/>
  <c r="AR3" i="1"/>
  <c r="AJ16" i="1"/>
  <c r="AK16" i="1"/>
  <c r="AL16" i="1"/>
  <c r="AM16" i="1"/>
  <c r="AJ17" i="1"/>
  <c r="AK17" i="1"/>
  <c r="AL17" i="1"/>
  <c r="AM17" i="1"/>
  <c r="AJ18" i="1"/>
  <c r="AK18" i="1"/>
  <c r="AL18" i="1"/>
  <c r="AM18" i="1"/>
  <c r="AJ19" i="1"/>
  <c r="AK19" i="1"/>
  <c r="AL19" i="1"/>
  <c r="AM19" i="1"/>
  <c r="AJ20" i="1"/>
  <c r="AK20" i="1"/>
  <c r="AL20" i="1"/>
  <c r="AM20" i="1"/>
  <c r="AJ21" i="1"/>
  <c r="AK21" i="1"/>
  <c r="AL21" i="1"/>
  <c r="AM21" i="1"/>
  <c r="AM15" i="1"/>
  <c r="AL15" i="1"/>
  <c r="AK15" i="1"/>
  <c r="AJ15" i="1"/>
  <c r="AJ4" i="1"/>
  <c r="AK4" i="1"/>
  <c r="AL4" i="1"/>
  <c r="AM4" i="1"/>
  <c r="AJ5" i="1"/>
  <c r="AK5" i="1"/>
  <c r="AL5" i="1"/>
  <c r="AM5" i="1"/>
  <c r="AJ6" i="1"/>
  <c r="AK6" i="1"/>
  <c r="AL6" i="1"/>
  <c r="AM6" i="1"/>
  <c r="AJ7" i="1"/>
  <c r="AK7" i="1"/>
  <c r="AL7" i="1"/>
  <c r="AM7" i="1"/>
  <c r="AJ8" i="1"/>
  <c r="AK8" i="1"/>
  <c r="AL8" i="1"/>
  <c r="AM8" i="1"/>
  <c r="AJ9" i="1"/>
  <c r="AK9" i="1"/>
  <c r="AL9" i="1"/>
  <c r="AM9" i="1"/>
  <c r="AM3" i="1"/>
  <c r="AL3" i="1"/>
  <c r="AK3" i="1"/>
  <c r="AJ3" i="1"/>
  <c r="R28" i="1"/>
  <c r="S28" i="1" s="1"/>
  <c r="Q28" i="1" s="1"/>
  <c r="S27" i="1"/>
  <c r="Q27" i="1" s="1"/>
  <c r="R27" i="1"/>
  <c r="R26" i="1"/>
  <c r="S26" i="1" s="1"/>
  <c r="Q26" i="1" s="1"/>
  <c r="R25" i="1"/>
  <c r="S25" i="1" s="1"/>
  <c r="Q25" i="1" s="1"/>
  <c r="R24" i="1"/>
  <c r="S24" i="1" s="1"/>
  <c r="Q24" i="1" s="1"/>
  <c r="S21" i="1"/>
  <c r="R21" i="1"/>
  <c r="Q21" i="1"/>
  <c r="S20" i="1"/>
  <c r="Q20" i="1" s="1"/>
  <c r="R20" i="1"/>
  <c r="R19" i="1"/>
  <c r="S19" i="1" s="1"/>
  <c r="Q19" i="1" s="1"/>
  <c r="R18" i="1"/>
  <c r="S18" i="1" s="1"/>
  <c r="Q18" i="1" s="1"/>
  <c r="S17" i="1"/>
  <c r="R17" i="1"/>
  <c r="Q17" i="1"/>
  <c r="R14" i="1"/>
  <c r="S14" i="1" s="1"/>
  <c r="Q14" i="1" s="1"/>
  <c r="S13" i="1"/>
  <c r="Q13" i="1" s="1"/>
  <c r="R13" i="1"/>
  <c r="R12" i="1"/>
  <c r="S12" i="1" s="1"/>
  <c r="Q12" i="1" s="1"/>
  <c r="R11" i="1"/>
  <c r="S11" i="1" s="1"/>
  <c r="Q11" i="1" s="1"/>
  <c r="R10" i="1"/>
  <c r="S10" i="1" s="1"/>
  <c r="Q10" i="1" s="1"/>
  <c r="P2" i="1"/>
  <c r="P3" i="1"/>
  <c r="P4" i="1"/>
  <c r="P5" i="1"/>
  <c r="P6" i="1"/>
  <c r="Q2" i="1"/>
  <c r="Q3" i="1"/>
  <c r="Q4" i="1"/>
  <c r="Q5" i="1"/>
  <c r="Q6" i="1"/>
  <c r="S2" i="1"/>
  <c r="S3" i="1"/>
  <c r="S4" i="1"/>
  <c r="S5" i="1"/>
  <c r="S6" i="1"/>
  <c r="R2" i="1"/>
  <c r="R3" i="1"/>
  <c r="R4" i="1"/>
  <c r="R5" i="1"/>
  <c r="R6" i="1"/>
  <c r="P14" i="1"/>
  <c r="P28" i="1"/>
  <c r="P27" i="1"/>
  <c r="P26" i="1"/>
  <c r="P25" i="1"/>
  <c r="P24" i="1"/>
  <c r="P21" i="1"/>
  <c r="P20" i="1"/>
  <c r="P19" i="1"/>
  <c r="P18" i="1"/>
  <c r="P17" i="1"/>
  <c r="P13" i="1"/>
  <c r="P12" i="1"/>
  <c r="P11" i="1"/>
  <c r="P10" i="1"/>
  <c r="O24" i="1"/>
  <c r="O25" i="1"/>
  <c r="O26" i="1"/>
  <c r="O27" i="1"/>
  <c r="O28" i="1"/>
  <c r="O17" i="1"/>
  <c r="O18" i="1"/>
  <c r="O19" i="1"/>
  <c r="O20" i="1"/>
  <c r="O21" i="1"/>
  <c r="O10" i="1"/>
  <c r="O11" i="1"/>
  <c r="O12" i="1"/>
  <c r="O13" i="1"/>
  <c r="O14" i="1"/>
  <c r="O2" i="1"/>
  <c r="B76" i="1"/>
  <c r="B75" i="1"/>
  <c r="B74" i="1"/>
  <c r="B69" i="1"/>
  <c r="B65" i="1"/>
  <c r="B67" i="1" s="1"/>
  <c r="B70" i="1" s="1"/>
  <c r="B63" i="1"/>
  <c r="H61" i="1"/>
  <c r="E61" i="1"/>
  <c r="B61" i="1"/>
  <c r="E60" i="1"/>
  <c r="H60" i="1" s="1"/>
  <c r="B56" i="1"/>
  <c r="B57" i="1" s="1"/>
  <c r="B55" i="1"/>
  <c r="B50" i="1"/>
  <c r="B46" i="1"/>
  <c r="B48" i="1" s="1"/>
  <c r="B42" i="1"/>
  <c r="B44" i="1" s="1"/>
  <c r="E41" i="1"/>
  <c r="H41" i="1" s="1"/>
  <c r="B37" i="1"/>
  <c r="B38" i="1" s="1"/>
  <c r="B36" i="1"/>
  <c r="B31" i="1"/>
  <c r="B27" i="1"/>
  <c r="B29" i="1" s="1"/>
  <c r="B23" i="1"/>
  <c r="B25" i="1" s="1"/>
  <c r="E22" i="1"/>
  <c r="H22" i="1" s="1"/>
  <c r="O3" i="1"/>
  <c r="O4" i="1"/>
  <c r="O5" i="1"/>
  <c r="O6" i="1"/>
  <c r="N24" i="1"/>
  <c r="N25" i="1"/>
  <c r="N26" i="1"/>
  <c r="N27" i="1"/>
  <c r="N28" i="1"/>
  <c r="N10" i="1"/>
  <c r="N11" i="1"/>
  <c r="N12" i="1"/>
  <c r="N13" i="1"/>
  <c r="N14" i="1"/>
  <c r="N17" i="1"/>
  <c r="N18" i="1"/>
  <c r="N19" i="1"/>
  <c r="N20" i="1"/>
  <c r="N21" i="1"/>
  <c r="B16" i="1"/>
  <c r="B71" i="1" l="1"/>
  <c r="E62" i="1"/>
  <c r="H62" i="1" s="1"/>
  <c r="E63" i="1"/>
  <c r="B51" i="1"/>
  <c r="E42" i="1"/>
  <c r="H42" i="1" s="1"/>
  <c r="B32" i="1"/>
  <c r="E23" i="1"/>
  <c r="H23" i="1" s="1"/>
  <c r="B17" i="1"/>
  <c r="B11" i="1"/>
  <c r="B3" i="1"/>
  <c r="B5" i="1" s="1"/>
  <c r="B7" i="1"/>
  <c r="B9" i="1" s="1"/>
  <c r="B12" i="1" s="1"/>
  <c r="E4" i="1" s="1"/>
  <c r="H63" i="1" l="1"/>
  <c r="H64" i="1" s="1"/>
  <c r="E64" i="1"/>
  <c r="E43" i="1"/>
  <c r="B52" i="1"/>
  <c r="E24" i="1"/>
  <c r="H24" i="1" s="1"/>
  <c r="B33" i="1"/>
  <c r="E2" i="1"/>
  <c r="H2" i="1" s="1"/>
  <c r="E3" i="1"/>
  <c r="B18" i="1"/>
  <c r="H4" i="1"/>
  <c r="B13" i="1"/>
  <c r="H43" i="1" l="1"/>
  <c r="E44" i="1"/>
  <c r="E25" i="1"/>
  <c r="E5" i="1"/>
  <c r="E6" i="1" s="1"/>
  <c r="H3" i="1"/>
  <c r="E45" i="1" l="1"/>
  <c r="H44" i="1"/>
  <c r="H45" i="1" s="1"/>
  <c r="E26" i="1"/>
  <c r="H25" i="1"/>
  <c r="H26" i="1" s="1"/>
  <c r="H5" i="1"/>
  <c r="H6" i="1" s="1"/>
</calcChain>
</file>

<file path=xl/sharedStrings.xml><?xml version="1.0" encoding="utf-8"?>
<sst xmlns="http://schemas.openxmlformats.org/spreadsheetml/2006/main" count="215" uniqueCount="80">
  <si>
    <t>Número de alumnos</t>
  </si>
  <si>
    <t>Alumnos por grupo</t>
  </si>
  <si>
    <t>Número de profesores</t>
  </si>
  <si>
    <t>Número de grupos por profesor</t>
  </si>
  <si>
    <t>Número de grupos</t>
  </si>
  <si>
    <t>Cuota del alumnos</t>
  </si>
  <si>
    <t>Número de meses escolares</t>
  </si>
  <si>
    <t>Ingresos mensuales</t>
  </si>
  <si>
    <t>Ingresos anuales</t>
  </si>
  <si>
    <t>Coste total mensual profesor</t>
  </si>
  <si>
    <t>Coste mensual bruto profesor</t>
  </si>
  <si>
    <t>Coste total mensual de profesores</t>
  </si>
  <si>
    <t>Coste total anual de profesores</t>
  </si>
  <si>
    <t>Pago a colegios por alumno</t>
  </si>
  <si>
    <t>Pago mensual a colegios</t>
  </si>
  <si>
    <t>Pago anual a colegios</t>
  </si>
  <si>
    <t>Gasto en colegios</t>
  </si>
  <si>
    <t>Gasto en profesores</t>
  </si>
  <si>
    <t>Ingresos</t>
  </si>
  <si>
    <t>MENSUAL</t>
  </si>
  <si>
    <t>ANUAL</t>
  </si>
  <si>
    <t>Resultado</t>
  </si>
  <si>
    <t>IVA</t>
  </si>
  <si>
    <t>% Bº sobre ventas</t>
  </si>
  <si>
    <t>% pago a cole sobre cuota</t>
  </si>
  <si>
    <t>%</t>
  </si>
  <si>
    <t>BENEFICIO COLEGIO / AÑO</t>
  </si>
  <si>
    <t>TOTAL ALUMNOS</t>
  </si>
  <si>
    <t>BENEFICIO ALBANY</t>
  </si>
  <si>
    <t>INGRESO  ALBANY</t>
  </si>
  <si>
    <t>GASTO PROFESORES</t>
  </si>
  <si>
    <t>Nº PROFESORES</t>
  </si>
  <si>
    <t>NºGRUPOS</t>
  </si>
  <si>
    <t>BENEFICIOS ALBANY</t>
  </si>
  <si>
    <t>BENEFICIOS COLEGIO</t>
  </si>
  <si>
    <t>CONGREGACIONES</t>
  </si>
  <si>
    <t>Nº ALUMNOS</t>
  </si>
  <si>
    <t>PRODUCTOS</t>
  </si>
  <si>
    <t>REFUERZO ESCOLAR</t>
  </si>
  <si>
    <t>matemáticas</t>
  </si>
  <si>
    <t>lengua</t>
  </si>
  <si>
    <t>ciencias</t>
  </si>
  <si>
    <t>física y química</t>
  </si>
  <si>
    <t>biología</t>
  </si>
  <si>
    <t>MÚSICA</t>
  </si>
  <si>
    <t>solfeo</t>
  </si>
  <si>
    <t>canto</t>
  </si>
  <si>
    <t>guitarra</t>
  </si>
  <si>
    <t>piano</t>
  </si>
  <si>
    <t>saxo</t>
  </si>
  <si>
    <t>IDIOMAS</t>
  </si>
  <si>
    <t>ingles</t>
  </si>
  <si>
    <t>francés</t>
  </si>
  <si>
    <t>español</t>
  </si>
  <si>
    <t>chuno para niños</t>
  </si>
  <si>
    <t>VENTAJAS DE TENER MUCHOS PRODUCTOS</t>
  </si>
  <si>
    <t>INCONVENIENTES DE TENER MUCHOS PRODUCTOS</t>
  </si>
  <si>
    <t>CANGURO ONLINE</t>
  </si>
  <si>
    <t>PINTURA</t>
  </si>
  <si>
    <t>TECNOLOGÍA</t>
  </si>
  <si>
    <t>COMO VAMOS A AFRONTAR PODER DAR TANTOS SERVICIOS</t>
  </si>
  <si>
    <t>Buscar proveedores que dominen el producto/servicio y asociarnos con ellos</t>
  </si>
  <si>
    <t>Contratando profesores particulares para dar el servicio/clase</t>
  </si>
  <si>
    <t>Buscar sistemas de aprendizaje/enseñanza que sean interesantes y de calidad</t>
  </si>
  <si>
    <t>Buscar y seleccionar recursos y organizarlos e incluirlos en nuestro plan de formación. Modelo  NEFLIX</t>
  </si>
  <si>
    <t>Nº de alumnos</t>
  </si>
  <si>
    <t>% Liquidación colegio</t>
  </si>
  <si>
    <t>€ liquidación colegio</t>
  </si>
  <si>
    <t>Cuota</t>
  </si>
  <si>
    <t>Ingresos ASOE</t>
  </si>
  <si>
    <t>Hasta 100 al.</t>
  </si>
  <si>
    <t>De 101 a 200 al.</t>
  </si>
  <si>
    <t>De 201 a 300 al.</t>
  </si>
  <si>
    <t>De 301 a 400 al.</t>
  </si>
  <si>
    <t>De 401 a 500 al.</t>
  </si>
  <si>
    <t>De 501 a 600 al.</t>
  </si>
  <si>
    <t>De 601 a 700 al.</t>
  </si>
  <si>
    <t>De 701 a 800 al.</t>
  </si>
  <si>
    <t>De 801 a 900 al.</t>
  </si>
  <si>
    <t>De 901 a 1000 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</si>
</sst>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 ;[Red]\-#,##0.00\ "/>
    <numFmt numFmtId="165" formatCode="#,##0_ ;[Red]\-#,##0\ "/>
    <numFmt numFmtId="166" formatCode="_-* #,##0.00\ [$€-C0A]_-;\-* #,##0.00\ [$€-C0A]_-;_-* &quot;-&quot;??\ [$€-C0A]_-;_-@_-"/>
    <numFmt numFmtId="167" formatCode="_-* #,##0\ [$€-C0A]_-;\-* #,##0\ [$€-C0A]_-;_-* &quot;-&quot;??\ [$€-C0A]_-;_-@_-"/>
    <numFmt numFmtId="168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FA9B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3" borderId="1" xfId="0" applyFill="1" applyBorder="1"/>
    <xf numFmtId="8" fontId="0" fillId="3" borderId="2" xfId="0" applyNumberFormat="1" applyFill="1" applyBorder="1"/>
    <xf numFmtId="0" fontId="0" fillId="3" borderId="3" xfId="0" applyFill="1" applyBorder="1"/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2" borderId="2" xfId="0" applyFill="1" applyBorder="1"/>
    <xf numFmtId="0" fontId="0" fillId="0" borderId="3" xfId="0" applyBorder="1"/>
    <xf numFmtId="164" fontId="0" fillId="2" borderId="2" xfId="0" applyNumberFormat="1" applyFill="1" applyBorder="1"/>
    <xf numFmtId="164" fontId="0" fillId="2" borderId="4" xfId="0" applyNumberFormat="1" applyFill="1" applyBorder="1"/>
    <xf numFmtId="10" fontId="0" fillId="4" borderId="2" xfId="0" applyNumberFormat="1" applyFill="1" applyBorder="1"/>
    <xf numFmtId="10" fontId="0" fillId="3" borderId="4" xfId="0" applyNumberFormat="1" applyFill="1" applyBorder="1"/>
    <xf numFmtId="10" fontId="0" fillId="2" borderId="2" xfId="0" applyNumberFormat="1" applyFill="1" applyBorder="1"/>
    <xf numFmtId="2" fontId="0" fillId="0" borderId="0" xfId="0" applyNumberFormat="1"/>
    <xf numFmtId="165" fontId="0" fillId="0" borderId="2" xfId="0" applyNumberFormat="1" applyBorder="1"/>
    <xf numFmtId="165" fontId="0" fillId="0" borderId="6" xfId="0" applyNumberFormat="1" applyBorder="1"/>
    <xf numFmtId="0" fontId="0" fillId="0" borderId="0" xfId="0" applyAlignment="1">
      <alignment horizontal="center" vertical="center"/>
    </xf>
    <xf numFmtId="167" fontId="0" fillId="6" borderId="12" xfId="0" applyNumberFormat="1" applyFill="1" applyBorder="1"/>
    <xf numFmtId="167" fontId="0" fillId="6" borderId="15" xfId="0" applyNumberFormat="1" applyFill="1" applyBorder="1"/>
    <xf numFmtId="0" fontId="0" fillId="7" borderId="0" xfId="0" applyFill="1" applyBorder="1" applyAlignment="1">
      <alignment horizontal="center" vertical="center"/>
    </xf>
    <xf numFmtId="1" fontId="0" fillId="7" borderId="14" xfId="0" applyNumberForma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168" fontId="0" fillId="0" borderId="0" xfId="0" applyNumberFormat="1"/>
    <xf numFmtId="0" fontId="0" fillId="0" borderId="0" xfId="0" applyBorder="1"/>
    <xf numFmtId="44" fontId="0" fillId="0" borderId="0" xfId="1" applyFont="1" applyAlignment="1">
      <alignment horizontal="center" vertical="center"/>
    </xf>
    <xf numFmtId="44" fontId="0" fillId="5" borderId="0" xfId="1" applyFont="1" applyFill="1" applyAlignment="1">
      <alignment horizontal="center" vertical="center"/>
    </xf>
    <xf numFmtId="44" fontId="0" fillId="0" borderId="18" xfId="0" applyNumberFormat="1" applyBorder="1"/>
    <xf numFmtId="166" fontId="0" fillId="0" borderId="11" xfId="0" applyNumberFormat="1" applyBorder="1"/>
    <xf numFmtId="1" fontId="0" fillId="0" borderId="12" xfId="0" applyNumberFormat="1" applyBorder="1"/>
    <xf numFmtId="166" fontId="0" fillId="0" borderId="13" xfId="0" applyNumberFormat="1" applyBorder="1"/>
    <xf numFmtId="0" fontId="0" fillId="0" borderId="14" xfId="0" applyBorder="1"/>
    <xf numFmtId="1" fontId="0" fillId="0" borderId="15" xfId="0" applyNumberFormat="1" applyBorder="1"/>
    <xf numFmtId="0" fontId="0" fillId="5" borderId="7" xfId="0" applyFill="1" applyBorder="1" applyAlignment="1">
      <alignment horizontal="center" vertical="center"/>
    </xf>
    <xf numFmtId="0" fontId="0" fillId="0" borderId="7" xfId="0" applyBorder="1"/>
    <xf numFmtId="44" fontId="0" fillId="0" borderId="13" xfId="0" applyNumberFormat="1" applyBorder="1"/>
    <xf numFmtId="166" fontId="0" fillId="0" borderId="0" xfId="0" applyNumberFormat="1" applyBorder="1"/>
    <xf numFmtId="44" fontId="0" fillId="0" borderId="11" xfId="0" applyNumberFormat="1" applyBorder="1"/>
    <xf numFmtId="166" fontId="0" fillId="0" borderId="14" xfId="0" applyNumberFormat="1" applyBorder="1"/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44" fontId="0" fillId="10" borderId="17" xfId="0" applyNumberFormat="1" applyFill="1" applyBorder="1"/>
    <xf numFmtId="44" fontId="0" fillId="10" borderId="18" xfId="0" applyNumberFormat="1" applyFill="1" applyBorder="1"/>
    <xf numFmtId="0" fontId="0" fillId="5" borderId="19" xfId="0" applyFill="1" applyBorder="1" applyAlignment="1"/>
    <xf numFmtId="0" fontId="0" fillId="5" borderId="8" xfId="0" applyFill="1" applyBorder="1" applyAlignment="1"/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166" fontId="0" fillId="10" borderId="16" xfId="0" applyNumberFormat="1" applyFill="1" applyBorder="1"/>
    <xf numFmtId="166" fontId="0" fillId="10" borderId="17" xfId="0" applyNumberFormat="1" applyFill="1" applyBorder="1"/>
    <xf numFmtId="166" fontId="0" fillId="10" borderId="18" xfId="0" applyNumberFormat="1" applyFill="1" applyBorder="1"/>
    <xf numFmtId="44" fontId="0" fillId="10" borderId="16" xfId="0" applyNumberFormat="1" applyFill="1" applyBorder="1"/>
    <xf numFmtId="0" fontId="0" fillId="4" borderId="8" xfId="0" applyFill="1" applyBorder="1" applyAlignment="1">
      <alignment horizontal="center" vertical="center"/>
    </xf>
    <xf numFmtId="0" fontId="0" fillId="0" borderId="15" xfId="0" applyBorder="1"/>
    <xf numFmtId="166" fontId="0" fillId="6" borderId="12" xfId="0" applyNumberFormat="1" applyFill="1" applyBorder="1"/>
    <xf numFmtId="166" fontId="0" fillId="6" borderId="15" xfId="0" applyNumberFormat="1" applyFill="1" applyBorder="1"/>
    <xf numFmtId="166" fontId="0" fillId="6" borderId="9" xfId="0" applyNumberFormat="1" applyFill="1" applyBorder="1"/>
    <xf numFmtId="166" fontId="0" fillId="6" borderId="10" xfId="0" applyNumberFormat="1" applyFill="1" applyBorder="1"/>
    <xf numFmtId="166" fontId="0" fillId="6" borderId="0" xfId="0" applyNumberFormat="1" applyFill="1" applyBorder="1"/>
    <xf numFmtId="166" fontId="0" fillId="6" borderId="14" xfId="0" applyNumberFormat="1" applyFill="1" applyBorder="1"/>
    <xf numFmtId="166" fontId="0" fillId="6" borderId="8" xfId="0" applyNumberFormat="1" applyFill="1" applyBorder="1"/>
    <xf numFmtId="166" fontId="0" fillId="6" borderId="11" xfId="0" applyNumberFormat="1" applyFill="1" applyBorder="1"/>
    <xf numFmtId="166" fontId="0" fillId="6" borderId="13" xfId="0" applyNumberFormat="1" applyFill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" fontId="0" fillId="6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1" fontId="0" fillId="6" borderId="1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3" xfId="0" applyBorder="1"/>
    <xf numFmtId="44" fontId="0" fillId="10" borderId="9" xfId="0" applyNumberFormat="1" applyFill="1" applyBorder="1" applyAlignment="1">
      <alignment horizontal="center"/>
    </xf>
    <xf numFmtId="44" fontId="0" fillId="10" borderId="10" xfId="0" applyNumberFormat="1" applyFill="1" applyBorder="1" applyAlignment="1">
      <alignment horizontal="center"/>
    </xf>
    <xf numFmtId="44" fontId="0" fillId="10" borderId="0" xfId="0" applyNumberFormat="1" applyFill="1" applyBorder="1" applyAlignment="1">
      <alignment horizontal="center"/>
    </xf>
    <xf numFmtId="44" fontId="0" fillId="10" borderId="12" xfId="0" applyNumberForma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44" fontId="0" fillId="4" borderId="0" xfId="0" applyNumberFormat="1" applyFill="1" applyBorder="1" applyAlignment="1">
      <alignment horizontal="center"/>
    </xf>
    <xf numFmtId="0" fontId="0" fillId="4" borderId="0" xfId="0" applyFill="1" applyBorder="1"/>
    <xf numFmtId="0" fontId="0" fillId="4" borderId="0" xfId="0" applyFill="1"/>
    <xf numFmtId="1" fontId="0" fillId="6" borderId="17" xfId="0" applyNumberFormat="1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3" fillId="7" borderId="0" xfId="0" applyFont="1" applyFill="1"/>
    <xf numFmtId="0" fontId="3" fillId="7" borderId="0" xfId="0" applyFont="1" applyFill="1" applyAlignment="1">
      <alignment horizontal="left"/>
    </xf>
    <xf numFmtId="0" fontId="3" fillId="8" borderId="0" xfId="0" applyFont="1" applyFill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10" borderId="19" xfId="0" applyFont="1" applyFill="1" applyBorder="1" applyAlignment="1">
      <alignment horizontal="center"/>
    </xf>
    <xf numFmtId="0" fontId="3" fillId="10" borderId="20" xfId="0" applyFont="1" applyFill="1" applyBorder="1" applyAlignment="1">
      <alignment horizontal="center"/>
    </xf>
    <xf numFmtId="0" fontId="3" fillId="10" borderId="21" xfId="0" applyFont="1" applyFill="1" applyBorder="1" applyAlignment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 vertical="center" wrapText="1"/>
    </xf>
    <xf numFmtId="9" fontId="0" fillId="0" borderId="0" xfId="0" applyNumberFormat="1"/>
    <xf numFmtId="10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A9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Hoja1!$V$1:$V$2</c:f>
              <c:strCache>
                <c:ptCount val="2"/>
                <c:pt idx="0">
                  <c:v>BENEFICIOS ALBANY</c:v>
                </c:pt>
                <c:pt idx="1">
                  <c:v>55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Hoja1!$U$3:$U$7</c:f>
              <c:numCache>
                <c:formatCode>General</c:formatCode>
                <c:ptCount val="5"/>
                <c:pt idx="0">
                  <c:v>900</c:v>
                </c:pt>
                <c:pt idx="1">
                  <c:v>700</c:v>
                </c:pt>
                <c:pt idx="2">
                  <c:v>500</c:v>
                </c:pt>
                <c:pt idx="3">
                  <c:v>300</c:v>
                </c:pt>
                <c:pt idx="4">
                  <c:v>100</c:v>
                </c:pt>
              </c:numCache>
            </c:numRef>
          </c:cat>
          <c:val>
            <c:numRef>
              <c:f>Hoja1!$V$3:$V$7</c:f>
              <c:numCache>
                <c:formatCode>_("€"* #,##0.00_);_("€"* \(#,##0.00\);_("€"* "-"??_);_(@_)</c:formatCode>
                <c:ptCount val="5"/>
                <c:pt idx="0">
                  <c:v>234864</c:v>
                </c:pt>
                <c:pt idx="1">
                  <c:v>183519</c:v>
                </c:pt>
                <c:pt idx="2">
                  <c:v>139252</c:v>
                </c:pt>
                <c:pt idx="3">
                  <c:v>85185</c:v>
                </c:pt>
                <c:pt idx="4">
                  <c:v>29048.400000000001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3-8E44-B75E-05F3583CE3B2}"/>
            </c:ext>
          </c:extLst>
        </c:ser>
        <c:ser>
          <c:idx val="1"/>
          <c:order val="1"/>
          <c:tx>
            <c:strRef>
              <c:f>Hoja1!$W$1:$W$2</c:f>
              <c:strCache>
                <c:ptCount val="2"/>
                <c:pt idx="0">
                  <c:v>BENEFICIOS ALBANY</c:v>
                </c:pt>
                <c:pt idx="1">
                  <c:v>50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Hoja1!$U$3:$U$7</c:f>
              <c:numCache>
                <c:formatCode>General</c:formatCode>
                <c:ptCount val="5"/>
                <c:pt idx="0">
                  <c:v>900</c:v>
                </c:pt>
                <c:pt idx="1">
                  <c:v>700</c:v>
                </c:pt>
                <c:pt idx="2">
                  <c:v>500</c:v>
                </c:pt>
                <c:pt idx="3">
                  <c:v>300</c:v>
                </c:pt>
                <c:pt idx="4">
                  <c:v>100</c:v>
                </c:pt>
              </c:numCache>
            </c:numRef>
          </c:cat>
          <c:val>
            <c:numRef>
              <c:f>Hoja1!$W$3:$W$7</c:f>
              <c:numCache>
                <c:formatCode>_-* #,##0.00\ [$€-C0A]_-;\-* #,##0.00\ [$€-C0A]_-;_-* "-"??\ [$€-C0A]_-;_-@_-</c:formatCode>
                <c:ptCount val="5"/>
                <c:pt idx="0">
                  <c:v>167940</c:v>
                </c:pt>
                <c:pt idx="1">
                  <c:v>136920</c:v>
                </c:pt>
                <c:pt idx="2">
                  <c:v>104550</c:v>
                </c:pt>
                <c:pt idx="3">
                  <c:v>64080</c:v>
                </c:pt>
                <c:pt idx="4">
                  <c:v>21900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3-8E44-B75E-05F3583CE3B2}"/>
            </c:ext>
          </c:extLst>
        </c:ser>
        <c:ser>
          <c:idx val="2"/>
          <c:order val="2"/>
          <c:tx>
            <c:strRef>
              <c:f>Hoja1!$X$1:$X$2</c:f>
              <c:strCache>
                <c:ptCount val="2"/>
                <c:pt idx="0">
                  <c:v>BENEFICIOS ALBANY</c:v>
                </c:pt>
                <c:pt idx="1">
                  <c:v>45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Hoja1!$U$3:$U$7</c:f>
              <c:numCache>
                <c:formatCode>General</c:formatCode>
                <c:ptCount val="5"/>
                <c:pt idx="0">
                  <c:v>900</c:v>
                </c:pt>
                <c:pt idx="1">
                  <c:v>700</c:v>
                </c:pt>
                <c:pt idx="2">
                  <c:v>500</c:v>
                </c:pt>
                <c:pt idx="3">
                  <c:v>300</c:v>
                </c:pt>
                <c:pt idx="4">
                  <c:v>100</c:v>
                </c:pt>
              </c:numCache>
            </c:numRef>
          </c:cat>
          <c:val>
            <c:numRef>
              <c:f>Hoja1!$X$3:$X$7</c:f>
              <c:numCache>
                <c:formatCode>_-* #,##0.00\ [$€-C0A]_-;\-* #,##0.00\ [$€-C0A]_-;_-* "-"??\ [$€-C0A]_-;_-@_-</c:formatCode>
                <c:ptCount val="5"/>
                <c:pt idx="0">
                  <c:v>133515</c:v>
                </c:pt>
                <c:pt idx="1">
                  <c:v>109515</c:v>
                </c:pt>
                <c:pt idx="2">
                  <c:v>84300</c:v>
                </c:pt>
                <c:pt idx="3">
                  <c:v>51930</c:v>
                </c:pt>
                <c:pt idx="4">
                  <c:v>17760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3-8E44-B75E-05F3583CE3B2}"/>
            </c:ext>
          </c:extLst>
        </c:ser>
        <c:ser>
          <c:idx val="3"/>
          <c:order val="3"/>
          <c:tx>
            <c:strRef>
              <c:f>Hoja1!$Y$1:$Y$2</c:f>
              <c:strCache>
                <c:ptCount val="2"/>
                <c:pt idx="0">
                  <c:v>BENEFICIOS ALBANY</c:v>
                </c:pt>
                <c:pt idx="1">
                  <c:v>40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Hoja1!$U$3:$U$7</c:f>
              <c:numCache>
                <c:formatCode>General</c:formatCode>
                <c:ptCount val="5"/>
                <c:pt idx="0">
                  <c:v>900</c:v>
                </c:pt>
                <c:pt idx="1">
                  <c:v>700</c:v>
                </c:pt>
                <c:pt idx="2">
                  <c:v>500</c:v>
                </c:pt>
                <c:pt idx="3">
                  <c:v>300</c:v>
                </c:pt>
                <c:pt idx="4">
                  <c:v>100</c:v>
                </c:pt>
              </c:numCache>
            </c:numRef>
          </c:cat>
          <c:val>
            <c:numRef>
              <c:f>Hoja1!$Y$3:$Y$7</c:f>
              <c:numCache>
                <c:formatCode>_-* #,##0.00\ [$€-C0A]_-;\-* #,##0.00\ [$€-C0A]_-;_-* "-"??\ [$€-C0A]_-;_-@_-</c:formatCode>
                <c:ptCount val="5"/>
                <c:pt idx="0">
                  <c:v>104760</c:v>
                </c:pt>
                <c:pt idx="1">
                  <c:v>86016</c:v>
                </c:pt>
                <c:pt idx="2">
                  <c:v>66300</c:v>
                </c:pt>
                <c:pt idx="3">
                  <c:v>40860</c:v>
                </c:pt>
                <c:pt idx="4">
                  <c:v>13980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F3-8E44-B75E-05F3583CE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82890527"/>
        <c:axId val="1513153071"/>
      </c:barChart>
      <c:catAx>
        <c:axId val="14828905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13153071"/>
        <c:crosses val="autoZero"/>
        <c:auto val="1"/>
        <c:lblAlgn val="ctr"/>
        <c:lblOffset val="100"/>
        <c:noMultiLvlLbl val="0"/>
      </c:catAx>
      <c:valAx>
        <c:axId val="1513153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82890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819150</xdr:colOff>
      <xdr:row>7</xdr:row>
      <xdr:rowOff>133350</xdr:rowOff>
    </xdr:from>
    <xdr:to>
      <xdr:col>24</xdr:col>
      <xdr:colOff>1117600</xdr:colOff>
      <xdr:row>24</xdr:row>
      <xdr:rowOff>165100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2C17B4E-1E4F-814C-863E-3A1342A16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FDAF-1443-46FF-8C43-2A30C5E855DB}">
  <dimension ref="A1:AU76"/>
  <sheetViews>
    <sheetView topLeftCell="Q1" zoomScaleNormal="100" workbookViewId="0">
      <selection activeCell="AL2" sqref="AL2"/>
    </sheetView>
  </sheetViews>
  <sheetFormatPr baseColWidth="10" defaultRowHeight="15" x14ac:dyDescent="0.25"/>
  <cols>
    <col min="1" max="1" width="31.85546875" bestFit="1" customWidth="1"/>
    <col min="4" max="4" width="16.7109375" customWidth="1"/>
    <col min="6" max="6" width="2.85546875" customWidth="1"/>
    <col min="7" max="7" width="15.85546875" customWidth="1"/>
    <col min="8" max="8" width="12.7109375" customWidth="1"/>
    <col min="9" max="9" width="7" style="17" customWidth="1"/>
    <col min="10" max="10" width="14" style="17" customWidth="1"/>
    <col min="11" max="11" width="8.28515625" style="17" customWidth="1"/>
    <col min="12" max="12" width="17.85546875" customWidth="1"/>
    <col min="13" max="13" width="6.85546875" customWidth="1"/>
    <col min="14" max="14" width="22.28515625" customWidth="1"/>
    <col min="15" max="15" width="18.28515625" customWidth="1"/>
    <col min="16" max="16" width="18.140625" customWidth="1"/>
    <col min="17" max="17" width="17.7109375" customWidth="1"/>
    <col min="18" max="18" width="11.140625" customWidth="1"/>
    <col min="19" max="19" width="12.7109375" customWidth="1"/>
    <col min="21" max="21" width="13.7109375" customWidth="1"/>
    <col min="22" max="22" width="15.85546875" customWidth="1"/>
    <col min="23" max="23" width="12.85546875" customWidth="1"/>
    <col min="24" max="24" width="14.42578125" customWidth="1"/>
    <col min="25" max="25" width="15.140625" customWidth="1"/>
    <col min="27" max="27" width="14.140625" customWidth="1"/>
    <col min="28" max="28" width="13.42578125" customWidth="1"/>
    <col min="29" max="29" width="13.7109375" customWidth="1"/>
    <col min="30" max="30" width="13.85546875" customWidth="1"/>
    <col min="31" max="31" width="15" customWidth="1"/>
    <col min="32" max="32" width="8.140625" customWidth="1"/>
    <col min="33" max="33" width="13.7109375" customWidth="1"/>
    <col min="34" max="34" width="15" customWidth="1"/>
    <col min="35" max="35" width="12.28515625" customWidth="1"/>
    <col min="36" max="37" width="17.140625" customWidth="1"/>
    <col min="38" max="38" width="14.42578125" customWidth="1"/>
    <col min="39" max="39" width="15.140625" customWidth="1"/>
    <col min="40" max="40" width="6" style="82" customWidth="1"/>
    <col min="41" max="41" width="14.140625" customWidth="1"/>
    <col min="42" max="47" width="15.7109375" customWidth="1"/>
  </cols>
  <sheetData>
    <row r="1" spans="1:47" x14ac:dyDescent="0.25">
      <c r="A1" s="4" t="s">
        <v>0</v>
      </c>
      <c r="B1" s="16">
        <v>900</v>
      </c>
      <c r="D1" s="89" t="s">
        <v>19</v>
      </c>
      <c r="E1" s="90"/>
      <c r="G1" s="89" t="s">
        <v>20</v>
      </c>
      <c r="H1" s="90"/>
      <c r="J1"/>
      <c r="K1" s="27">
        <v>55</v>
      </c>
      <c r="L1" s="40" t="s">
        <v>27</v>
      </c>
      <c r="M1" s="41" t="s">
        <v>25</v>
      </c>
      <c r="N1" s="42" t="s">
        <v>26</v>
      </c>
      <c r="O1" s="34" t="s">
        <v>29</v>
      </c>
      <c r="P1" s="43" t="s">
        <v>28</v>
      </c>
      <c r="Q1" s="40" t="s">
        <v>30</v>
      </c>
      <c r="R1" s="41" t="s">
        <v>32</v>
      </c>
      <c r="S1" s="42" t="s">
        <v>31</v>
      </c>
      <c r="U1" s="91" t="s">
        <v>33</v>
      </c>
      <c r="V1" s="92"/>
      <c r="W1" s="92"/>
      <c r="X1" s="92"/>
      <c r="Y1" s="93"/>
      <c r="AA1" s="91" t="s">
        <v>34</v>
      </c>
      <c r="AB1" s="92"/>
      <c r="AC1" s="92"/>
      <c r="AD1" s="92"/>
      <c r="AE1" s="93"/>
      <c r="AJ1" s="96" t="s">
        <v>33</v>
      </c>
      <c r="AK1" s="97"/>
      <c r="AL1" s="97"/>
      <c r="AM1" s="98"/>
      <c r="AN1" s="78"/>
      <c r="AR1" s="96" t="s">
        <v>33</v>
      </c>
      <c r="AS1" s="97"/>
      <c r="AT1" s="97"/>
      <c r="AU1" s="98"/>
    </row>
    <row r="2" spans="1:47" x14ac:dyDescent="0.25">
      <c r="A2" s="5" t="s">
        <v>5</v>
      </c>
      <c r="B2" s="15">
        <v>55</v>
      </c>
      <c r="D2" s="1" t="s">
        <v>18</v>
      </c>
      <c r="E2" s="2">
        <f>+B3</f>
        <v>49500</v>
      </c>
      <c r="G2" s="1" t="s">
        <v>18</v>
      </c>
      <c r="H2" s="2">
        <f>+E2*B4</f>
        <v>445500</v>
      </c>
      <c r="J2"/>
      <c r="K2" s="17">
        <v>8</v>
      </c>
      <c r="L2" s="22">
        <v>900</v>
      </c>
      <c r="M2" s="20">
        <v>14.5</v>
      </c>
      <c r="N2" s="18">
        <v>69696</v>
      </c>
      <c r="O2" s="38">
        <f t="shared" ref="O2:O4" si="0">L2*$K$1*9-N2</f>
        <v>375804</v>
      </c>
      <c r="P2" s="44">
        <f t="shared" ref="P2:P5" si="1">L2*K$1*9-N2-Q2</f>
        <v>234864</v>
      </c>
      <c r="Q2" s="37">
        <f t="shared" ref="Q2:Q5" si="2">S2*1914*9</f>
        <v>140940</v>
      </c>
      <c r="R2" s="25">
        <f t="shared" ref="R2:R5" si="3">L2/10</f>
        <v>90</v>
      </c>
      <c r="S2" s="30">
        <f t="shared" ref="S2:S5" si="4">R2/11</f>
        <v>8.1818181818181817</v>
      </c>
      <c r="U2" s="46" t="s">
        <v>27</v>
      </c>
      <c r="V2" s="48">
        <v>55</v>
      </c>
      <c r="W2" s="49">
        <v>50</v>
      </c>
      <c r="X2" s="49">
        <v>45</v>
      </c>
      <c r="Y2" s="50">
        <v>40</v>
      </c>
      <c r="AA2" s="47" t="s">
        <v>27</v>
      </c>
      <c r="AB2" s="48">
        <v>55</v>
      </c>
      <c r="AC2" s="49">
        <v>50</v>
      </c>
      <c r="AD2" s="49">
        <v>45</v>
      </c>
      <c r="AE2" s="50">
        <v>40</v>
      </c>
      <c r="AG2" s="35" t="s">
        <v>31</v>
      </c>
      <c r="AH2" s="66" t="s">
        <v>35</v>
      </c>
      <c r="AI2" s="67" t="s">
        <v>36</v>
      </c>
      <c r="AJ2" s="67">
        <v>55</v>
      </c>
      <c r="AK2" s="67">
        <v>50</v>
      </c>
      <c r="AL2" s="67">
        <v>45</v>
      </c>
      <c r="AM2" s="68">
        <v>40</v>
      </c>
      <c r="AN2" s="79"/>
      <c r="AO2" s="35" t="s">
        <v>31</v>
      </c>
      <c r="AP2" s="66" t="s">
        <v>35</v>
      </c>
      <c r="AQ2" s="67" t="s">
        <v>36</v>
      </c>
      <c r="AR2" s="67">
        <v>55</v>
      </c>
      <c r="AS2" s="67">
        <v>50</v>
      </c>
      <c r="AT2" s="67">
        <v>45</v>
      </c>
      <c r="AU2" s="68">
        <v>40</v>
      </c>
    </row>
    <row r="3" spans="1:47" x14ac:dyDescent="0.25">
      <c r="A3" s="5" t="s">
        <v>7</v>
      </c>
      <c r="B3" s="9">
        <f>+B1*B2</f>
        <v>49500</v>
      </c>
      <c r="D3" s="1" t="s">
        <v>16</v>
      </c>
      <c r="E3" s="2">
        <f>+B17*(1+B14)</f>
        <v>8712</v>
      </c>
      <c r="G3" s="1" t="s">
        <v>16</v>
      </c>
      <c r="H3" s="2">
        <f>+E3*B4</f>
        <v>78408</v>
      </c>
      <c r="J3"/>
      <c r="K3" s="17">
        <v>7</v>
      </c>
      <c r="L3" s="22">
        <v>700</v>
      </c>
      <c r="M3" s="20">
        <v>12.7</v>
      </c>
      <c r="N3" s="18">
        <v>53361</v>
      </c>
      <c r="O3" s="38">
        <f t="shared" si="0"/>
        <v>293139</v>
      </c>
      <c r="P3" s="44">
        <f t="shared" si="1"/>
        <v>183519</v>
      </c>
      <c r="Q3" s="37">
        <f t="shared" si="2"/>
        <v>109620</v>
      </c>
      <c r="R3" s="25">
        <f t="shared" si="3"/>
        <v>70</v>
      </c>
      <c r="S3" s="30">
        <f t="shared" si="4"/>
        <v>6.3636363636363633</v>
      </c>
      <c r="U3" s="22">
        <v>900</v>
      </c>
      <c r="V3" s="54">
        <v>234864</v>
      </c>
      <c r="W3" s="51">
        <v>167940</v>
      </c>
      <c r="X3" s="51">
        <v>133515</v>
      </c>
      <c r="Y3" s="51">
        <v>104760</v>
      </c>
      <c r="AA3" s="55">
        <v>900</v>
      </c>
      <c r="AB3" s="63">
        <v>69696</v>
      </c>
      <c r="AC3" s="59">
        <v>64800</v>
      </c>
      <c r="AD3" s="59">
        <v>58725</v>
      </c>
      <c r="AE3" s="60">
        <v>46980</v>
      </c>
      <c r="AG3" s="83">
        <f>5*AH3</f>
        <v>5</v>
      </c>
      <c r="AH3" s="69">
        <v>1</v>
      </c>
      <c r="AI3" s="70">
        <v>500</v>
      </c>
      <c r="AJ3" s="74">
        <f>$V$5*$AH3</f>
        <v>139252</v>
      </c>
      <c r="AK3" s="74">
        <f>W$5*$AH3</f>
        <v>104550</v>
      </c>
      <c r="AL3" s="74">
        <f>X$5*$AH3</f>
        <v>84300</v>
      </c>
      <c r="AM3" s="75">
        <f>Y$5*$AH3</f>
        <v>66300</v>
      </c>
      <c r="AN3" s="80"/>
      <c r="AO3" s="83">
        <f>6*AP3</f>
        <v>6</v>
      </c>
      <c r="AP3" s="69">
        <v>1</v>
      </c>
      <c r="AQ3" s="70">
        <v>700</v>
      </c>
      <c r="AR3" s="74">
        <f>$V$4*$AP3</f>
        <v>183519</v>
      </c>
      <c r="AS3" s="74">
        <f>W$4*$AP3</f>
        <v>136920</v>
      </c>
      <c r="AT3" s="74">
        <f>X$4*$AP3</f>
        <v>109515</v>
      </c>
      <c r="AU3" s="74">
        <f>Y$4*$AP3</f>
        <v>86016</v>
      </c>
    </row>
    <row r="4" spans="1:47" x14ac:dyDescent="0.25">
      <c r="A4" s="5" t="s">
        <v>6</v>
      </c>
      <c r="B4" s="6">
        <v>9</v>
      </c>
      <c r="D4" s="1" t="s">
        <v>17</v>
      </c>
      <c r="E4" s="2">
        <f>+B12</f>
        <v>15660</v>
      </c>
      <c r="G4" s="1" t="s">
        <v>17</v>
      </c>
      <c r="H4" s="2">
        <f>+E4*B4</f>
        <v>140940</v>
      </c>
      <c r="J4"/>
      <c r="K4" s="17">
        <v>5.5</v>
      </c>
      <c r="L4" s="22">
        <v>500</v>
      </c>
      <c r="M4" s="20">
        <v>10</v>
      </c>
      <c r="N4" s="18">
        <v>29948</v>
      </c>
      <c r="O4" s="38">
        <f t="shared" si="0"/>
        <v>217552</v>
      </c>
      <c r="P4" s="44">
        <f t="shared" si="1"/>
        <v>139252</v>
      </c>
      <c r="Q4" s="37">
        <f t="shared" si="2"/>
        <v>78300</v>
      </c>
      <c r="R4" s="25">
        <f t="shared" si="3"/>
        <v>50</v>
      </c>
      <c r="S4" s="30">
        <f t="shared" si="4"/>
        <v>4.5454545454545459</v>
      </c>
      <c r="U4" s="22">
        <v>700</v>
      </c>
      <c r="V4" s="44">
        <v>183519</v>
      </c>
      <c r="W4" s="52">
        <v>136920</v>
      </c>
      <c r="X4" s="52">
        <v>109515</v>
      </c>
      <c r="Y4" s="52">
        <v>86016</v>
      </c>
      <c r="AA4" s="22">
        <v>700</v>
      </c>
      <c r="AB4" s="64">
        <v>53361</v>
      </c>
      <c r="AC4" s="61">
        <v>44100</v>
      </c>
      <c r="AD4" s="61">
        <v>40005</v>
      </c>
      <c r="AE4" s="57">
        <v>32004</v>
      </c>
      <c r="AG4" s="83">
        <f t="shared" ref="AG4:AG9" si="5">5*AH4</f>
        <v>10</v>
      </c>
      <c r="AH4" s="71">
        <v>2</v>
      </c>
      <c r="AI4" s="72">
        <v>500</v>
      </c>
      <c r="AJ4" s="76">
        <f t="shared" ref="AJ4:AJ9" si="6">$V$5*$AH4</f>
        <v>278504</v>
      </c>
      <c r="AK4" s="76">
        <f t="shared" ref="AK4:AK9" si="7">W$5*$AH4</f>
        <v>209100</v>
      </c>
      <c r="AL4" s="76">
        <f t="shared" ref="AL4:AL9" si="8">X$5*$AH4</f>
        <v>168600</v>
      </c>
      <c r="AM4" s="77">
        <f t="shared" ref="AM4:AM9" si="9">Y$5*$AH4</f>
        <v>132600</v>
      </c>
      <c r="AN4" s="80"/>
      <c r="AO4" s="83">
        <f t="shared" ref="AO4:AO9" si="10">6*AP4</f>
        <v>12</v>
      </c>
      <c r="AP4" s="71">
        <v>2</v>
      </c>
      <c r="AQ4" s="70">
        <v>700</v>
      </c>
      <c r="AR4" s="74">
        <f t="shared" ref="AR4:AR9" si="11">$V$4*$AP4</f>
        <v>367038</v>
      </c>
      <c r="AS4" s="74">
        <f t="shared" ref="AS4:AS9" si="12">W$4*$AP4</f>
        <v>273840</v>
      </c>
      <c r="AT4" s="74">
        <f t="shared" ref="AT4:AT9" si="13">X$4*$AP4</f>
        <v>219030</v>
      </c>
      <c r="AU4" s="74">
        <f t="shared" ref="AU4:AU9" si="14">Y$4*$AP4</f>
        <v>172032</v>
      </c>
    </row>
    <row r="5" spans="1:47" x14ac:dyDescent="0.25">
      <c r="A5" s="5" t="s">
        <v>8</v>
      </c>
      <c r="B5" s="9">
        <f>+B3*B4</f>
        <v>445500</v>
      </c>
      <c r="D5" s="1" t="s">
        <v>21</v>
      </c>
      <c r="E5" s="2">
        <f>+E2-E3-E4</f>
        <v>25128</v>
      </c>
      <c r="G5" s="1" t="s">
        <v>21</v>
      </c>
      <c r="H5" s="2">
        <f>+E5*B4</f>
        <v>226152</v>
      </c>
      <c r="J5"/>
      <c r="K5" s="17">
        <v>5</v>
      </c>
      <c r="L5" s="22">
        <v>300</v>
      </c>
      <c r="M5" s="20">
        <v>9</v>
      </c>
      <c r="N5" s="18">
        <v>16335</v>
      </c>
      <c r="O5" s="38">
        <f>L5*$K$1*9-N5</f>
        <v>132165</v>
      </c>
      <c r="P5" s="44">
        <f t="shared" si="1"/>
        <v>85185</v>
      </c>
      <c r="Q5" s="37">
        <f t="shared" si="2"/>
        <v>46980</v>
      </c>
      <c r="R5" s="25">
        <f t="shared" si="3"/>
        <v>30</v>
      </c>
      <c r="S5" s="30">
        <f t="shared" si="4"/>
        <v>2.7272727272727271</v>
      </c>
      <c r="U5" s="22">
        <v>500</v>
      </c>
      <c r="V5" s="44">
        <v>139252</v>
      </c>
      <c r="W5" s="52">
        <v>104550</v>
      </c>
      <c r="X5" s="52">
        <v>84300</v>
      </c>
      <c r="Y5" s="52">
        <v>66300</v>
      </c>
      <c r="AA5" s="22">
        <v>500</v>
      </c>
      <c r="AB5" s="64">
        <v>29948</v>
      </c>
      <c r="AC5" s="61">
        <v>24750</v>
      </c>
      <c r="AD5" s="61">
        <v>22500</v>
      </c>
      <c r="AE5" s="57">
        <v>18000</v>
      </c>
      <c r="AG5" s="83">
        <f t="shared" si="5"/>
        <v>15</v>
      </c>
      <c r="AH5" s="71">
        <v>3</v>
      </c>
      <c r="AI5" s="72">
        <v>500</v>
      </c>
      <c r="AJ5" s="76">
        <f t="shared" si="6"/>
        <v>417756</v>
      </c>
      <c r="AK5" s="76">
        <f t="shared" si="7"/>
        <v>313650</v>
      </c>
      <c r="AL5" s="76">
        <f t="shared" si="8"/>
        <v>252900</v>
      </c>
      <c r="AM5" s="77">
        <f t="shared" si="9"/>
        <v>198900</v>
      </c>
      <c r="AN5" s="80"/>
      <c r="AO5" s="83">
        <f t="shared" si="10"/>
        <v>18</v>
      </c>
      <c r="AP5" s="71">
        <v>3</v>
      </c>
      <c r="AQ5" s="70">
        <v>700</v>
      </c>
      <c r="AR5" s="74">
        <f t="shared" si="11"/>
        <v>550557</v>
      </c>
      <c r="AS5" s="74">
        <f t="shared" si="12"/>
        <v>410760</v>
      </c>
      <c r="AT5" s="74">
        <f t="shared" si="13"/>
        <v>328545</v>
      </c>
      <c r="AU5" s="74">
        <f t="shared" si="14"/>
        <v>258048</v>
      </c>
    </row>
    <row r="6" spans="1:47" ht="15.75" thickBot="1" x14ac:dyDescent="0.3">
      <c r="A6" s="5" t="s">
        <v>1</v>
      </c>
      <c r="B6" s="6">
        <v>10</v>
      </c>
      <c r="D6" s="3" t="s">
        <v>23</v>
      </c>
      <c r="E6" s="12">
        <f>+E5/E2</f>
        <v>0.50763636363636366</v>
      </c>
      <c r="G6" s="3" t="s">
        <v>23</v>
      </c>
      <c r="H6" s="12">
        <f>+H5/H2</f>
        <v>0.50763636363636366</v>
      </c>
      <c r="J6"/>
      <c r="K6" s="17">
        <v>4.4000000000000004</v>
      </c>
      <c r="L6" s="23">
        <v>100</v>
      </c>
      <c r="M6" s="21">
        <v>8</v>
      </c>
      <c r="N6" s="19">
        <v>4791.6000000000004</v>
      </c>
      <c r="O6" s="36">
        <f>L6*$K$1*9-N6</f>
        <v>44708.4</v>
      </c>
      <c r="P6" s="45">
        <f>L6*K$1*9-N6-Q6</f>
        <v>29048.400000000001</v>
      </c>
      <c r="Q6" s="39">
        <f>S6*1914*9</f>
        <v>15660</v>
      </c>
      <c r="R6" s="32">
        <f>L6/10</f>
        <v>10</v>
      </c>
      <c r="S6" s="33">
        <f>R6/11</f>
        <v>0.90909090909090906</v>
      </c>
      <c r="U6" s="22">
        <v>300</v>
      </c>
      <c r="V6" s="44">
        <v>85185</v>
      </c>
      <c r="W6" s="52">
        <v>64080</v>
      </c>
      <c r="X6" s="52">
        <v>51930</v>
      </c>
      <c r="Y6" s="52">
        <v>40860</v>
      </c>
      <c r="AA6" s="22">
        <v>300</v>
      </c>
      <c r="AB6" s="64">
        <v>16335</v>
      </c>
      <c r="AC6" s="61">
        <v>13500</v>
      </c>
      <c r="AD6" s="61">
        <v>12150</v>
      </c>
      <c r="AE6" s="57">
        <v>9720</v>
      </c>
      <c r="AG6" s="83">
        <f t="shared" si="5"/>
        <v>20</v>
      </c>
      <c r="AH6" s="71">
        <v>4</v>
      </c>
      <c r="AI6" s="72">
        <v>500</v>
      </c>
      <c r="AJ6" s="76">
        <f t="shared" si="6"/>
        <v>557008</v>
      </c>
      <c r="AK6" s="76">
        <f t="shared" si="7"/>
        <v>418200</v>
      </c>
      <c r="AL6" s="76">
        <f t="shared" si="8"/>
        <v>337200</v>
      </c>
      <c r="AM6" s="77">
        <f t="shared" si="9"/>
        <v>265200</v>
      </c>
      <c r="AN6" s="80"/>
      <c r="AO6" s="83">
        <f t="shared" si="10"/>
        <v>24</v>
      </c>
      <c r="AP6" s="71">
        <v>4</v>
      </c>
      <c r="AQ6" s="70">
        <v>700</v>
      </c>
      <c r="AR6" s="74">
        <f t="shared" si="11"/>
        <v>734076</v>
      </c>
      <c r="AS6" s="74">
        <f t="shared" si="12"/>
        <v>547680</v>
      </c>
      <c r="AT6" s="74">
        <f t="shared" si="13"/>
        <v>438060</v>
      </c>
      <c r="AU6" s="74">
        <f t="shared" si="14"/>
        <v>344064</v>
      </c>
    </row>
    <row r="7" spans="1:47" x14ac:dyDescent="0.25">
      <c r="A7" s="5" t="s">
        <v>4</v>
      </c>
      <c r="B7" s="7">
        <f>+B1/B6</f>
        <v>90</v>
      </c>
      <c r="J7"/>
      <c r="L7" s="17"/>
      <c r="M7" s="17"/>
      <c r="U7" s="23">
        <v>100</v>
      </c>
      <c r="V7" s="45">
        <v>29048.400000000001</v>
      </c>
      <c r="W7" s="53">
        <v>21900</v>
      </c>
      <c r="X7" s="53">
        <v>17760</v>
      </c>
      <c r="Y7" s="53">
        <v>13980</v>
      </c>
      <c r="AA7" s="23">
        <v>100</v>
      </c>
      <c r="AB7" s="65">
        <v>4791.6000000000004</v>
      </c>
      <c r="AC7" s="62">
        <v>3960.0000000000005</v>
      </c>
      <c r="AD7" s="62">
        <v>3600</v>
      </c>
      <c r="AE7" s="58">
        <v>2880</v>
      </c>
      <c r="AG7" s="83">
        <f t="shared" si="5"/>
        <v>25</v>
      </c>
      <c r="AH7" s="71">
        <v>5</v>
      </c>
      <c r="AI7" s="72">
        <v>500</v>
      </c>
      <c r="AJ7" s="76">
        <f t="shared" si="6"/>
        <v>696260</v>
      </c>
      <c r="AK7" s="76">
        <f t="shared" si="7"/>
        <v>522750</v>
      </c>
      <c r="AL7" s="76">
        <f t="shared" si="8"/>
        <v>421500</v>
      </c>
      <c r="AM7" s="77">
        <f t="shared" si="9"/>
        <v>331500</v>
      </c>
      <c r="AN7" s="80"/>
      <c r="AO7" s="83">
        <f t="shared" si="10"/>
        <v>30</v>
      </c>
      <c r="AP7" s="71">
        <v>5</v>
      </c>
      <c r="AQ7" s="70">
        <v>700</v>
      </c>
      <c r="AR7" s="74">
        <f t="shared" si="11"/>
        <v>917595</v>
      </c>
      <c r="AS7" s="74">
        <f t="shared" si="12"/>
        <v>684600</v>
      </c>
      <c r="AT7" s="74">
        <f t="shared" si="13"/>
        <v>547575</v>
      </c>
      <c r="AU7" s="74">
        <f t="shared" si="14"/>
        <v>430080</v>
      </c>
    </row>
    <row r="8" spans="1:47" x14ac:dyDescent="0.25">
      <c r="A8" s="5" t="s">
        <v>3</v>
      </c>
      <c r="B8" s="6">
        <v>11</v>
      </c>
      <c r="J8"/>
      <c r="L8" s="17"/>
      <c r="M8" s="17"/>
      <c r="AG8" s="83">
        <f t="shared" si="5"/>
        <v>30</v>
      </c>
      <c r="AH8" s="71">
        <v>6</v>
      </c>
      <c r="AI8" s="72">
        <v>500</v>
      </c>
      <c r="AJ8" s="76">
        <f t="shared" si="6"/>
        <v>835512</v>
      </c>
      <c r="AK8" s="76">
        <f t="shared" si="7"/>
        <v>627300</v>
      </c>
      <c r="AL8" s="76">
        <f t="shared" si="8"/>
        <v>505800</v>
      </c>
      <c r="AM8" s="77">
        <f t="shared" si="9"/>
        <v>397800</v>
      </c>
      <c r="AN8" s="80"/>
      <c r="AO8" s="83">
        <f t="shared" si="10"/>
        <v>36</v>
      </c>
      <c r="AP8" s="71">
        <v>6</v>
      </c>
      <c r="AQ8" s="70">
        <v>700</v>
      </c>
      <c r="AR8" s="74">
        <f t="shared" si="11"/>
        <v>1101114</v>
      </c>
      <c r="AS8" s="74">
        <f t="shared" si="12"/>
        <v>821520</v>
      </c>
      <c r="AT8" s="74">
        <f t="shared" si="13"/>
        <v>657090</v>
      </c>
      <c r="AU8" s="74">
        <f t="shared" si="14"/>
        <v>516096</v>
      </c>
    </row>
    <row r="9" spans="1:47" x14ac:dyDescent="0.25">
      <c r="A9" s="5" t="s">
        <v>2</v>
      </c>
      <c r="B9" s="9">
        <f>+B7/B8</f>
        <v>8.1818181818181817</v>
      </c>
      <c r="J9"/>
      <c r="K9" s="26">
        <v>50</v>
      </c>
      <c r="L9" s="40" t="s">
        <v>27</v>
      </c>
      <c r="M9" s="41" t="s">
        <v>25</v>
      </c>
      <c r="N9" s="42" t="s">
        <v>26</v>
      </c>
      <c r="O9" s="34" t="s">
        <v>29</v>
      </c>
      <c r="P9" s="43" t="s">
        <v>28</v>
      </c>
      <c r="Q9" s="40" t="s">
        <v>30</v>
      </c>
      <c r="R9" s="41" t="s">
        <v>32</v>
      </c>
      <c r="S9" s="42" t="s">
        <v>31</v>
      </c>
      <c r="AG9" s="83">
        <f t="shared" si="5"/>
        <v>35</v>
      </c>
      <c r="AH9" s="71">
        <v>7</v>
      </c>
      <c r="AI9" s="72">
        <v>500</v>
      </c>
      <c r="AJ9" s="76">
        <f t="shared" si="6"/>
        <v>974764</v>
      </c>
      <c r="AK9" s="76">
        <f t="shared" si="7"/>
        <v>731850</v>
      </c>
      <c r="AL9" s="76">
        <f t="shared" si="8"/>
        <v>590100</v>
      </c>
      <c r="AM9" s="77">
        <f t="shared" si="9"/>
        <v>464100</v>
      </c>
      <c r="AN9" s="80"/>
      <c r="AO9" s="83">
        <f t="shared" si="10"/>
        <v>42</v>
      </c>
      <c r="AP9" s="71">
        <v>7</v>
      </c>
      <c r="AQ9" s="70">
        <v>700</v>
      </c>
      <c r="AR9" s="74">
        <f t="shared" si="11"/>
        <v>1284633</v>
      </c>
      <c r="AS9" s="74">
        <f t="shared" si="12"/>
        <v>958440</v>
      </c>
      <c r="AT9" s="74">
        <f t="shared" si="13"/>
        <v>766605</v>
      </c>
      <c r="AU9" s="74">
        <f t="shared" si="14"/>
        <v>602112</v>
      </c>
    </row>
    <row r="10" spans="1:47" x14ac:dyDescent="0.25">
      <c r="A10" s="5" t="s">
        <v>10</v>
      </c>
      <c r="B10" s="6">
        <v>1450</v>
      </c>
      <c r="G10" s="14"/>
      <c r="J10"/>
      <c r="K10" s="17">
        <v>8</v>
      </c>
      <c r="L10" s="22">
        <v>900</v>
      </c>
      <c r="M10" s="20">
        <v>14.5</v>
      </c>
      <c r="N10" s="19">
        <f t="shared" ref="N10:N13" si="15">L10*K10*9</f>
        <v>64800</v>
      </c>
      <c r="O10" s="28">
        <f t="shared" ref="O10:O13" si="16">L10*$K$9*9-N10</f>
        <v>340200</v>
      </c>
      <c r="P10" s="44">
        <f t="shared" ref="P10:P13" si="17">O10-(L10/10*1914)</f>
        <v>167940</v>
      </c>
      <c r="Q10" s="29">
        <f t="shared" ref="Q10:Q13" si="18">S10*1914*9</f>
        <v>140940</v>
      </c>
      <c r="R10" s="25">
        <f t="shared" ref="R10:R13" si="19">L10/10</f>
        <v>90</v>
      </c>
      <c r="S10" s="30">
        <f t="shared" ref="S10:S13" si="20">R10/11</f>
        <v>8.1818181818181817</v>
      </c>
      <c r="AG10" s="84"/>
      <c r="AH10" s="73"/>
      <c r="AI10" s="32"/>
      <c r="AJ10" s="32"/>
      <c r="AK10" s="32"/>
      <c r="AL10" s="32"/>
      <c r="AM10" s="56"/>
      <c r="AN10" s="81"/>
      <c r="AO10" s="84"/>
      <c r="AP10" s="73"/>
      <c r="AQ10" s="32"/>
      <c r="AR10" s="32"/>
      <c r="AS10" s="32"/>
      <c r="AT10" s="32"/>
      <c r="AU10" s="56"/>
    </row>
    <row r="11" spans="1:47" x14ac:dyDescent="0.25">
      <c r="A11" s="5" t="s">
        <v>9</v>
      </c>
      <c r="B11" s="9">
        <f>+B10*1.32</f>
        <v>1914</v>
      </c>
      <c r="J11"/>
      <c r="K11" s="17">
        <v>7</v>
      </c>
      <c r="L11" s="22">
        <v>700</v>
      </c>
      <c r="M11" s="20">
        <v>12.7</v>
      </c>
      <c r="N11" s="19">
        <f t="shared" si="15"/>
        <v>44100</v>
      </c>
      <c r="O11" s="28">
        <f t="shared" si="16"/>
        <v>270900</v>
      </c>
      <c r="P11" s="44">
        <f t="shared" si="17"/>
        <v>136920</v>
      </c>
      <c r="Q11" s="29">
        <f t="shared" si="18"/>
        <v>109620</v>
      </c>
      <c r="R11" s="25">
        <f t="shared" si="19"/>
        <v>70</v>
      </c>
      <c r="S11" s="30">
        <f t="shared" si="20"/>
        <v>6.3636363636363633</v>
      </c>
    </row>
    <row r="12" spans="1:47" x14ac:dyDescent="0.25">
      <c r="A12" s="5" t="s">
        <v>11</v>
      </c>
      <c r="B12" s="9">
        <f>+B11*B9</f>
        <v>15660</v>
      </c>
      <c r="J12"/>
      <c r="K12" s="17">
        <v>5.5</v>
      </c>
      <c r="L12" s="22">
        <v>500</v>
      </c>
      <c r="M12" s="20">
        <v>10</v>
      </c>
      <c r="N12" s="19">
        <f t="shared" si="15"/>
        <v>24750</v>
      </c>
      <c r="O12" s="28">
        <f t="shared" si="16"/>
        <v>200250</v>
      </c>
      <c r="P12" s="44">
        <f t="shared" si="17"/>
        <v>104550</v>
      </c>
      <c r="Q12" s="29">
        <f t="shared" si="18"/>
        <v>78300</v>
      </c>
      <c r="R12" s="25">
        <f t="shared" si="19"/>
        <v>50</v>
      </c>
      <c r="S12" s="30">
        <f t="shared" si="20"/>
        <v>4.5454545454545459</v>
      </c>
    </row>
    <row r="13" spans="1:47" x14ac:dyDescent="0.25">
      <c r="A13" s="5" t="s">
        <v>12</v>
      </c>
      <c r="B13" s="9">
        <f>+B12*B4</f>
        <v>140940</v>
      </c>
      <c r="J13"/>
      <c r="K13" s="17">
        <v>5</v>
      </c>
      <c r="L13" s="22">
        <v>300</v>
      </c>
      <c r="M13" s="20">
        <v>9</v>
      </c>
      <c r="N13" s="19">
        <f t="shared" si="15"/>
        <v>13500</v>
      </c>
      <c r="O13" s="28">
        <f t="shared" si="16"/>
        <v>121500</v>
      </c>
      <c r="P13" s="44">
        <f t="shared" si="17"/>
        <v>64080</v>
      </c>
      <c r="Q13" s="29">
        <f t="shared" si="18"/>
        <v>46980</v>
      </c>
      <c r="R13" s="25">
        <f t="shared" si="19"/>
        <v>30</v>
      </c>
      <c r="S13" s="30">
        <f t="shared" si="20"/>
        <v>2.7272727272727271</v>
      </c>
      <c r="AJ13" s="96" t="s">
        <v>33</v>
      </c>
      <c r="AK13" s="97"/>
      <c r="AL13" s="97"/>
      <c r="AM13" s="98"/>
      <c r="AN13" s="78"/>
      <c r="AR13" s="96" t="s">
        <v>33</v>
      </c>
      <c r="AS13" s="97"/>
      <c r="AT13" s="97"/>
      <c r="AU13" s="98"/>
    </row>
    <row r="14" spans="1:47" ht="15" customHeight="1" x14ac:dyDescent="0.25">
      <c r="A14" s="5" t="s">
        <v>22</v>
      </c>
      <c r="B14" s="11">
        <v>0.21</v>
      </c>
      <c r="J14"/>
      <c r="K14" s="17">
        <v>4.4000000000000004</v>
      </c>
      <c r="L14" s="23">
        <v>100</v>
      </c>
      <c r="M14" s="21">
        <v>8</v>
      </c>
      <c r="N14" s="19">
        <f>L14*K14*9</f>
        <v>3960.0000000000005</v>
      </c>
      <c r="O14" s="28">
        <f>L14*$K$9*9-N14</f>
        <v>41040</v>
      </c>
      <c r="P14" s="45">
        <f>O14-(L14/10*1914)</f>
        <v>21900</v>
      </c>
      <c r="Q14" s="31">
        <f>S14*1914*9</f>
        <v>15660</v>
      </c>
      <c r="R14" s="32">
        <f>L14/10</f>
        <v>10</v>
      </c>
      <c r="S14" s="33">
        <f>R14/11</f>
        <v>0.90909090909090906</v>
      </c>
      <c r="AG14" s="35" t="s">
        <v>31</v>
      </c>
      <c r="AH14" s="66" t="s">
        <v>35</v>
      </c>
      <c r="AI14" s="67" t="s">
        <v>36</v>
      </c>
      <c r="AJ14" s="67">
        <v>55</v>
      </c>
      <c r="AK14" s="67">
        <v>50</v>
      </c>
      <c r="AL14" s="67">
        <v>45</v>
      </c>
      <c r="AM14" s="68">
        <v>40</v>
      </c>
      <c r="AN14" s="79"/>
      <c r="AO14" s="35" t="s">
        <v>31</v>
      </c>
      <c r="AP14" s="66" t="s">
        <v>35</v>
      </c>
      <c r="AQ14" s="67" t="s">
        <v>36</v>
      </c>
      <c r="AR14" s="67">
        <v>55</v>
      </c>
      <c r="AS14" s="67">
        <v>50</v>
      </c>
      <c r="AT14" s="67">
        <v>45</v>
      </c>
      <c r="AU14" s="68">
        <v>40</v>
      </c>
    </row>
    <row r="15" spans="1:47" x14ac:dyDescent="0.25">
      <c r="A15" s="5" t="s">
        <v>13</v>
      </c>
      <c r="B15" s="6">
        <v>8</v>
      </c>
      <c r="J15"/>
      <c r="L15" s="17"/>
      <c r="M15" s="17"/>
      <c r="AG15" s="83">
        <f>3*AH15</f>
        <v>3</v>
      </c>
      <c r="AH15" s="69">
        <v>1</v>
      </c>
      <c r="AI15" s="70">
        <v>300</v>
      </c>
      <c r="AJ15" s="74">
        <f>$V$6*$AH15</f>
        <v>85185</v>
      </c>
      <c r="AK15" s="74">
        <f>W$6*$AH15</f>
        <v>64080</v>
      </c>
      <c r="AL15" s="74">
        <f>X$6*$AH15</f>
        <v>51930</v>
      </c>
      <c r="AM15" s="75">
        <f>Y$6*$AH15</f>
        <v>40860</v>
      </c>
      <c r="AN15" s="80"/>
      <c r="AO15" s="83">
        <f>8*AP15</f>
        <v>8</v>
      </c>
      <c r="AP15" s="69">
        <v>1</v>
      </c>
      <c r="AQ15" s="70">
        <v>900</v>
      </c>
      <c r="AR15" s="74">
        <f>$V$3*$AP15</f>
        <v>234864</v>
      </c>
      <c r="AS15" s="74">
        <f>W$3*$AP15</f>
        <v>167940</v>
      </c>
      <c r="AT15" s="74">
        <f>X$3*$AP15</f>
        <v>133515</v>
      </c>
      <c r="AU15" s="74">
        <f>Y$3*$AP15</f>
        <v>104760</v>
      </c>
    </row>
    <row r="16" spans="1:47" x14ac:dyDescent="0.25">
      <c r="A16" s="5" t="s">
        <v>24</v>
      </c>
      <c r="B16" s="13">
        <f>+B15/B2</f>
        <v>0.14545454545454545</v>
      </c>
      <c r="J16"/>
      <c r="K16" s="26">
        <v>45</v>
      </c>
      <c r="L16" s="40" t="s">
        <v>27</v>
      </c>
      <c r="M16" s="41" t="s">
        <v>25</v>
      </c>
      <c r="N16" s="42" t="s">
        <v>26</v>
      </c>
      <c r="O16" s="34" t="s">
        <v>29</v>
      </c>
      <c r="P16" s="43" t="s">
        <v>28</v>
      </c>
      <c r="Q16" s="40" t="s">
        <v>30</v>
      </c>
      <c r="R16" s="41" t="s">
        <v>32</v>
      </c>
      <c r="S16" s="42" t="s">
        <v>31</v>
      </c>
      <c r="AG16" s="83">
        <f t="shared" ref="AG16:AG21" si="21">3*AH16</f>
        <v>6</v>
      </c>
      <c r="AH16" s="71">
        <v>2</v>
      </c>
      <c r="AI16" s="70">
        <v>300</v>
      </c>
      <c r="AJ16" s="74">
        <f t="shared" ref="AJ16:AJ21" si="22">$V$6*$AH16</f>
        <v>170370</v>
      </c>
      <c r="AK16" s="74">
        <f t="shared" ref="AK16:AK21" si="23">W$6*$AH16</f>
        <v>128160</v>
      </c>
      <c r="AL16" s="74">
        <f t="shared" ref="AL16:AL21" si="24">X$6*$AH16</f>
        <v>103860</v>
      </c>
      <c r="AM16" s="75">
        <f t="shared" ref="AM16:AM21" si="25">Y$6*$AH16</f>
        <v>81720</v>
      </c>
      <c r="AN16" s="80"/>
      <c r="AO16" s="83">
        <f t="shared" ref="AO16:AO21" si="26">8*AP16</f>
        <v>16</v>
      </c>
      <c r="AP16" s="71">
        <v>2</v>
      </c>
      <c r="AQ16" s="70">
        <v>900</v>
      </c>
      <c r="AR16" s="74">
        <f t="shared" ref="AR16:AR21" si="27">$V$3*$AP16</f>
        <v>469728</v>
      </c>
      <c r="AS16" s="74">
        <f t="shared" ref="AS16:AS21" si="28">W$3*$AP16</f>
        <v>335880</v>
      </c>
      <c r="AT16" s="74">
        <f t="shared" ref="AT16:AT21" si="29">X$3*$AP16</f>
        <v>267030</v>
      </c>
      <c r="AU16" s="74">
        <f t="shared" ref="AU16:AU21" si="30">Y$3*$AP16</f>
        <v>209520</v>
      </c>
    </row>
    <row r="17" spans="1:47" x14ac:dyDescent="0.25">
      <c r="A17" s="5" t="s">
        <v>14</v>
      </c>
      <c r="B17" s="9">
        <f>+B15*B1</f>
        <v>7200</v>
      </c>
      <c r="J17"/>
      <c r="K17" s="24">
        <v>7.25</v>
      </c>
      <c r="L17" s="22">
        <v>900</v>
      </c>
      <c r="M17" s="20">
        <v>14.5</v>
      </c>
      <c r="N17" s="19">
        <f t="shared" ref="N17:N20" si="31">L17*K17*9</f>
        <v>58725</v>
      </c>
      <c r="O17" s="28">
        <f t="shared" ref="O17:O20" si="32">L17*$K$16*9-N17</f>
        <v>305775</v>
      </c>
      <c r="P17" s="44">
        <f t="shared" ref="P17:P20" si="33">O17-(L17/10*1914)</f>
        <v>133515</v>
      </c>
      <c r="Q17" s="29">
        <f t="shared" ref="Q17:Q20" si="34">S17*1914*9</f>
        <v>140940</v>
      </c>
      <c r="R17" s="25">
        <f t="shared" ref="R17:R20" si="35">L17/10</f>
        <v>90</v>
      </c>
      <c r="S17" s="30">
        <f t="shared" ref="S17:S20" si="36">R17/11</f>
        <v>8.1818181818181817</v>
      </c>
      <c r="AG17" s="83">
        <f t="shared" si="21"/>
        <v>9</v>
      </c>
      <c r="AH17" s="71">
        <v>3</v>
      </c>
      <c r="AI17" s="70">
        <v>300</v>
      </c>
      <c r="AJ17" s="74">
        <f t="shared" si="22"/>
        <v>255555</v>
      </c>
      <c r="AK17" s="74">
        <f t="shared" si="23"/>
        <v>192240</v>
      </c>
      <c r="AL17" s="74">
        <f t="shared" si="24"/>
        <v>155790</v>
      </c>
      <c r="AM17" s="75">
        <f t="shared" si="25"/>
        <v>122580</v>
      </c>
      <c r="AN17" s="80"/>
      <c r="AO17" s="83">
        <f t="shared" si="26"/>
        <v>24</v>
      </c>
      <c r="AP17" s="71">
        <v>3</v>
      </c>
      <c r="AQ17" s="70">
        <v>900</v>
      </c>
      <c r="AR17" s="74">
        <f t="shared" si="27"/>
        <v>704592</v>
      </c>
      <c r="AS17" s="74">
        <f t="shared" si="28"/>
        <v>503820</v>
      </c>
      <c r="AT17" s="74">
        <f t="shared" si="29"/>
        <v>400545</v>
      </c>
      <c r="AU17" s="74">
        <f t="shared" si="30"/>
        <v>314280</v>
      </c>
    </row>
    <row r="18" spans="1:47" ht="15.75" thickBot="1" x14ac:dyDescent="0.3">
      <c r="A18" s="8" t="s">
        <v>15</v>
      </c>
      <c r="B18" s="10">
        <f>+B17*B4</f>
        <v>64800</v>
      </c>
      <c r="J18"/>
      <c r="K18" s="24">
        <v>6.35</v>
      </c>
      <c r="L18" s="22">
        <v>700</v>
      </c>
      <c r="M18" s="20">
        <v>12.7</v>
      </c>
      <c r="N18" s="19">
        <f t="shared" si="31"/>
        <v>40005</v>
      </c>
      <c r="O18" s="28">
        <f t="shared" si="32"/>
        <v>243495</v>
      </c>
      <c r="P18" s="44">
        <f t="shared" si="33"/>
        <v>109515</v>
      </c>
      <c r="Q18" s="29">
        <f t="shared" si="34"/>
        <v>109620</v>
      </c>
      <c r="R18" s="25">
        <f t="shared" si="35"/>
        <v>70</v>
      </c>
      <c r="S18" s="30">
        <f t="shared" si="36"/>
        <v>6.3636363636363633</v>
      </c>
      <c r="AG18" s="83">
        <f t="shared" si="21"/>
        <v>12</v>
      </c>
      <c r="AH18" s="71">
        <v>4</v>
      </c>
      <c r="AI18" s="70">
        <v>300</v>
      </c>
      <c r="AJ18" s="74">
        <f t="shared" si="22"/>
        <v>340740</v>
      </c>
      <c r="AK18" s="74">
        <f t="shared" si="23"/>
        <v>256320</v>
      </c>
      <c r="AL18" s="74">
        <f t="shared" si="24"/>
        <v>207720</v>
      </c>
      <c r="AM18" s="75">
        <f t="shared" si="25"/>
        <v>163440</v>
      </c>
      <c r="AN18" s="80"/>
      <c r="AO18" s="83">
        <f t="shared" si="26"/>
        <v>32</v>
      </c>
      <c r="AP18" s="71">
        <v>4</v>
      </c>
      <c r="AQ18" s="70">
        <v>900</v>
      </c>
      <c r="AR18" s="74">
        <f t="shared" si="27"/>
        <v>939456</v>
      </c>
      <c r="AS18" s="74">
        <f t="shared" si="28"/>
        <v>671760</v>
      </c>
      <c r="AT18" s="74">
        <f t="shared" si="29"/>
        <v>534060</v>
      </c>
      <c r="AU18" s="74">
        <f t="shared" si="30"/>
        <v>419040</v>
      </c>
    </row>
    <row r="19" spans="1:47" x14ac:dyDescent="0.25">
      <c r="J19"/>
      <c r="K19" s="24">
        <v>5</v>
      </c>
      <c r="L19" s="22">
        <v>500</v>
      </c>
      <c r="M19" s="20">
        <v>10</v>
      </c>
      <c r="N19" s="19">
        <f t="shared" si="31"/>
        <v>22500</v>
      </c>
      <c r="O19" s="28">
        <f t="shared" si="32"/>
        <v>180000</v>
      </c>
      <c r="P19" s="44">
        <f t="shared" si="33"/>
        <v>84300</v>
      </c>
      <c r="Q19" s="29">
        <f t="shared" si="34"/>
        <v>78300</v>
      </c>
      <c r="R19" s="25">
        <f t="shared" si="35"/>
        <v>50</v>
      </c>
      <c r="S19" s="30">
        <f t="shared" si="36"/>
        <v>4.5454545454545459</v>
      </c>
      <c r="AG19" s="83">
        <f t="shared" si="21"/>
        <v>15</v>
      </c>
      <c r="AH19" s="71">
        <v>5</v>
      </c>
      <c r="AI19" s="70">
        <v>300</v>
      </c>
      <c r="AJ19" s="74">
        <f t="shared" si="22"/>
        <v>425925</v>
      </c>
      <c r="AK19" s="74">
        <f t="shared" si="23"/>
        <v>320400</v>
      </c>
      <c r="AL19" s="74">
        <f t="shared" si="24"/>
        <v>259650</v>
      </c>
      <c r="AM19" s="75">
        <f t="shared" si="25"/>
        <v>204300</v>
      </c>
      <c r="AN19" s="80"/>
      <c r="AO19" s="83">
        <f t="shared" si="26"/>
        <v>40</v>
      </c>
      <c r="AP19" s="71">
        <v>5</v>
      </c>
      <c r="AQ19" s="70">
        <v>900</v>
      </c>
      <c r="AR19" s="74">
        <f t="shared" si="27"/>
        <v>1174320</v>
      </c>
      <c r="AS19" s="74">
        <f t="shared" si="28"/>
        <v>839700</v>
      </c>
      <c r="AT19" s="74">
        <f t="shared" si="29"/>
        <v>667575</v>
      </c>
      <c r="AU19" s="74">
        <f t="shared" si="30"/>
        <v>523800</v>
      </c>
    </row>
    <row r="20" spans="1:47" ht="15.75" thickBot="1" x14ac:dyDescent="0.3">
      <c r="J20"/>
      <c r="K20" s="24">
        <v>4.5</v>
      </c>
      <c r="L20" s="22">
        <v>300</v>
      </c>
      <c r="M20" s="20">
        <v>9</v>
      </c>
      <c r="N20" s="19">
        <f t="shared" si="31"/>
        <v>12150</v>
      </c>
      <c r="O20" s="28">
        <f t="shared" si="32"/>
        <v>109350</v>
      </c>
      <c r="P20" s="44">
        <f t="shared" si="33"/>
        <v>51930</v>
      </c>
      <c r="Q20" s="29">
        <f t="shared" si="34"/>
        <v>46980</v>
      </c>
      <c r="R20" s="25">
        <f t="shared" si="35"/>
        <v>30</v>
      </c>
      <c r="S20" s="30">
        <f t="shared" si="36"/>
        <v>2.7272727272727271</v>
      </c>
      <c r="AG20" s="83">
        <f t="shared" si="21"/>
        <v>18</v>
      </c>
      <c r="AH20" s="71">
        <v>6</v>
      </c>
      <c r="AI20" s="70">
        <v>300</v>
      </c>
      <c r="AJ20" s="74">
        <f t="shared" si="22"/>
        <v>511110</v>
      </c>
      <c r="AK20" s="74">
        <f t="shared" si="23"/>
        <v>384480</v>
      </c>
      <c r="AL20" s="74">
        <f t="shared" si="24"/>
        <v>311580</v>
      </c>
      <c r="AM20" s="75">
        <f t="shared" si="25"/>
        <v>245160</v>
      </c>
      <c r="AN20" s="80"/>
      <c r="AO20" s="83">
        <f t="shared" si="26"/>
        <v>48</v>
      </c>
      <c r="AP20" s="71">
        <v>6</v>
      </c>
      <c r="AQ20" s="70">
        <v>900</v>
      </c>
      <c r="AR20" s="74">
        <f t="shared" si="27"/>
        <v>1409184</v>
      </c>
      <c r="AS20" s="74">
        <f t="shared" si="28"/>
        <v>1007640</v>
      </c>
      <c r="AT20" s="74">
        <f t="shared" si="29"/>
        <v>801090</v>
      </c>
      <c r="AU20" s="74">
        <f t="shared" si="30"/>
        <v>628560</v>
      </c>
    </row>
    <row r="21" spans="1:47" x14ac:dyDescent="0.25">
      <c r="A21" s="4" t="s">
        <v>0</v>
      </c>
      <c r="B21" s="16">
        <v>800</v>
      </c>
      <c r="D21" s="89" t="s">
        <v>19</v>
      </c>
      <c r="E21" s="90"/>
      <c r="G21" s="89" t="s">
        <v>20</v>
      </c>
      <c r="H21" s="90"/>
      <c r="J21"/>
      <c r="K21" s="24">
        <v>4</v>
      </c>
      <c r="L21" s="23">
        <v>100</v>
      </c>
      <c r="M21" s="21">
        <v>8</v>
      </c>
      <c r="N21" s="19">
        <f>L21*K21*9</f>
        <v>3600</v>
      </c>
      <c r="O21" s="28">
        <f>L21*$K$16*9-N21</f>
        <v>36900</v>
      </c>
      <c r="P21" s="45">
        <f>O21-(L21/10*1914)</f>
        <v>17760</v>
      </c>
      <c r="Q21" s="31">
        <f>S21*1914*9</f>
        <v>15660</v>
      </c>
      <c r="R21" s="32">
        <f>L21/10</f>
        <v>10</v>
      </c>
      <c r="S21" s="33">
        <f>R21/11</f>
        <v>0.90909090909090906</v>
      </c>
      <c r="AG21" s="83">
        <f t="shared" si="21"/>
        <v>21</v>
      </c>
      <c r="AH21" s="71">
        <v>7</v>
      </c>
      <c r="AI21" s="70">
        <v>300</v>
      </c>
      <c r="AJ21" s="74">
        <f t="shared" si="22"/>
        <v>596295</v>
      </c>
      <c r="AK21" s="74">
        <f t="shared" si="23"/>
        <v>448560</v>
      </c>
      <c r="AL21" s="74">
        <f t="shared" si="24"/>
        <v>363510</v>
      </c>
      <c r="AM21" s="75">
        <f t="shared" si="25"/>
        <v>286020</v>
      </c>
      <c r="AN21" s="80"/>
      <c r="AO21" s="83">
        <f t="shared" si="26"/>
        <v>56</v>
      </c>
      <c r="AP21" s="71">
        <v>7</v>
      </c>
      <c r="AQ21" s="70">
        <v>900</v>
      </c>
      <c r="AR21" s="74">
        <f t="shared" si="27"/>
        <v>1644048</v>
      </c>
      <c r="AS21" s="74">
        <f t="shared" si="28"/>
        <v>1175580</v>
      </c>
      <c r="AT21" s="74">
        <f t="shared" si="29"/>
        <v>934605</v>
      </c>
      <c r="AU21" s="74">
        <f t="shared" si="30"/>
        <v>733320</v>
      </c>
    </row>
    <row r="22" spans="1:47" x14ac:dyDescent="0.25">
      <c r="A22" s="5" t="s">
        <v>5</v>
      </c>
      <c r="B22" s="15">
        <v>55</v>
      </c>
      <c r="D22" s="1" t="s">
        <v>18</v>
      </c>
      <c r="E22" s="2">
        <f>+B23</f>
        <v>44000</v>
      </c>
      <c r="G22" s="1" t="s">
        <v>18</v>
      </c>
      <c r="H22" s="2">
        <f>+E22*B24</f>
        <v>396000</v>
      </c>
      <c r="J22"/>
      <c r="L22" s="17"/>
      <c r="M22" s="17"/>
      <c r="AG22" s="84"/>
      <c r="AH22" s="73"/>
      <c r="AI22" s="32"/>
      <c r="AJ22" s="32"/>
      <c r="AK22" s="32"/>
      <c r="AL22" s="32"/>
      <c r="AM22" s="56"/>
      <c r="AN22" s="81"/>
      <c r="AO22" s="84"/>
      <c r="AP22" s="73"/>
      <c r="AQ22" s="32"/>
      <c r="AR22" s="32"/>
      <c r="AS22" s="32"/>
      <c r="AT22" s="32"/>
      <c r="AU22" s="56"/>
    </row>
    <row r="23" spans="1:47" x14ac:dyDescent="0.25">
      <c r="A23" s="5" t="s">
        <v>7</v>
      </c>
      <c r="B23" s="9">
        <f>+B21*B22</f>
        <v>44000</v>
      </c>
      <c r="D23" s="1" t="s">
        <v>16</v>
      </c>
      <c r="E23" s="2">
        <f>+B37*(1+B34)</f>
        <v>7744</v>
      </c>
      <c r="G23" s="1" t="s">
        <v>16</v>
      </c>
      <c r="H23" s="2">
        <f>+E23*B24</f>
        <v>69696</v>
      </c>
      <c r="J23"/>
      <c r="K23" s="26">
        <v>40</v>
      </c>
      <c r="L23" s="40" t="s">
        <v>27</v>
      </c>
      <c r="M23" s="41" t="s">
        <v>25</v>
      </c>
      <c r="N23" s="42" t="s">
        <v>26</v>
      </c>
      <c r="O23" s="34" t="s">
        <v>29</v>
      </c>
      <c r="P23" s="43" t="s">
        <v>28</v>
      </c>
      <c r="Q23" s="40" t="s">
        <v>30</v>
      </c>
      <c r="R23" s="41" t="s">
        <v>32</v>
      </c>
      <c r="S23" s="42" t="s">
        <v>31</v>
      </c>
    </row>
    <row r="24" spans="1:47" x14ac:dyDescent="0.25">
      <c r="A24" s="5" t="s">
        <v>6</v>
      </c>
      <c r="B24" s="6">
        <v>9</v>
      </c>
      <c r="D24" s="1" t="s">
        <v>17</v>
      </c>
      <c r="E24" s="2">
        <f>+B32</f>
        <v>13920</v>
      </c>
      <c r="G24" s="1" t="s">
        <v>17</v>
      </c>
      <c r="H24" s="2">
        <f>+E24*B24</f>
        <v>125280</v>
      </c>
      <c r="J24"/>
      <c r="K24" s="24">
        <v>5.8</v>
      </c>
      <c r="L24" s="22">
        <v>900</v>
      </c>
      <c r="M24" s="20">
        <v>14.5</v>
      </c>
      <c r="N24" s="19">
        <f t="shared" ref="N24:N27" si="37">L24*K24*9</f>
        <v>46980</v>
      </c>
      <c r="O24" s="28">
        <f t="shared" ref="O24:O27" si="38">L24*$K$23*9-N24</f>
        <v>277020</v>
      </c>
      <c r="P24" s="44">
        <f t="shared" ref="P24:P27" si="39">O24-(L24/10*1914)</f>
        <v>104760</v>
      </c>
      <c r="Q24" s="29">
        <f t="shared" ref="Q24:Q27" si="40">S24*1914*9</f>
        <v>140940</v>
      </c>
      <c r="R24" s="25">
        <f t="shared" ref="R24:R27" si="41">L24/10</f>
        <v>90</v>
      </c>
      <c r="S24" s="30">
        <f t="shared" ref="S24:S27" si="42">R24/11</f>
        <v>8.1818181818181817</v>
      </c>
    </row>
    <row r="25" spans="1:47" x14ac:dyDescent="0.25">
      <c r="A25" s="5" t="s">
        <v>8</v>
      </c>
      <c r="B25" s="9">
        <f>+B23*B24</f>
        <v>396000</v>
      </c>
      <c r="D25" s="1" t="s">
        <v>21</v>
      </c>
      <c r="E25" s="2">
        <f>+E22-E23-E24</f>
        <v>22336</v>
      </c>
      <c r="G25" s="1" t="s">
        <v>21</v>
      </c>
      <c r="H25" s="2">
        <f>+E25*B24</f>
        <v>201024</v>
      </c>
      <c r="J25"/>
      <c r="K25" s="24">
        <v>5.08</v>
      </c>
      <c r="L25" s="22">
        <v>700</v>
      </c>
      <c r="M25" s="20">
        <v>12.7</v>
      </c>
      <c r="N25" s="19">
        <f t="shared" si="37"/>
        <v>32004</v>
      </c>
      <c r="O25" s="28">
        <f t="shared" si="38"/>
        <v>219996</v>
      </c>
      <c r="P25" s="44">
        <f t="shared" si="39"/>
        <v>86016</v>
      </c>
      <c r="Q25" s="29">
        <f t="shared" si="40"/>
        <v>109620</v>
      </c>
      <c r="R25" s="25">
        <f t="shared" si="41"/>
        <v>70</v>
      </c>
      <c r="S25" s="30">
        <f t="shared" si="42"/>
        <v>6.3636363636363633</v>
      </c>
    </row>
    <row r="26" spans="1:47" ht="15.75" thickBot="1" x14ac:dyDescent="0.3">
      <c r="A26" s="5" t="s">
        <v>1</v>
      </c>
      <c r="B26" s="6">
        <v>10</v>
      </c>
      <c r="D26" s="3" t="s">
        <v>23</v>
      </c>
      <c r="E26" s="12">
        <f>+E25/E22</f>
        <v>0.50763636363636366</v>
      </c>
      <c r="G26" s="3" t="s">
        <v>23</v>
      </c>
      <c r="H26" s="12">
        <f>+H25/H22</f>
        <v>0.50763636363636366</v>
      </c>
      <c r="J26"/>
      <c r="K26" s="24">
        <v>4</v>
      </c>
      <c r="L26" s="22">
        <v>500</v>
      </c>
      <c r="M26" s="20">
        <v>10</v>
      </c>
      <c r="N26" s="19">
        <f t="shared" si="37"/>
        <v>18000</v>
      </c>
      <c r="O26" s="28">
        <f t="shared" si="38"/>
        <v>162000</v>
      </c>
      <c r="P26" s="44">
        <f t="shared" si="39"/>
        <v>66300</v>
      </c>
      <c r="Q26" s="29">
        <f t="shared" si="40"/>
        <v>78300</v>
      </c>
      <c r="R26" s="25">
        <f t="shared" si="41"/>
        <v>50</v>
      </c>
      <c r="S26" s="30">
        <f t="shared" si="42"/>
        <v>4.5454545454545459</v>
      </c>
    </row>
    <row r="27" spans="1:47" x14ac:dyDescent="0.25">
      <c r="A27" s="5" t="s">
        <v>4</v>
      </c>
      <c r="B27" s="7">
        <f>+B21/B26</f>
        <v>80</v>
      </c>
      <c r="J27"/>
      <c r="K27" s="24">
        <v>3.6</v>
      </c>
      <c r="L27" s="22">
        <v>300</v>
      </c>
      <c r="M27" s="20">
        <v>9</v>
      </c>
      <c r="N27" s="19">
        <f t="shared" si="37"/>
        <v>9720</v>
      </c>
      <c r="O27" s="28">
        <f t="shared" si="38"/>
        <v>98280</v>
      </c>
      <c r="P27" s="44">
        <f t="shared" si="39"/>
        <v>40860</v>
      </c>
      <c r="Q27" s="29">
        <f t="shared" si="40"/>
        <v>46980</v>
      </c>
      <c r="R27" s="25">
        <f t="shared" si="41"/>
        <v>30</v>
      </c>
      <c r="S27" s="30">
        <f t="shared" si="42"/>
        <v>2.7272727272727271</v>
      </c>
    </row>
    <row r="28" spans="1:47" x14ac:dyDescent="0.25">
      <c r="A28" s="5" t="s">
        <v>3</v>
      </c>
      <c r="B28" s="6">
        <v>11</v>
      </c>
      <c r="J28"/>
      <c r="K28" s="24">
        <v>3.2</v>
      </c>
      <c r="L28" s="23">
        <v>100</v>
      </c>
      <c r="M28" s="21">
        <v>8</v>
      </c>
      <c r="N28" s="19">
        <f>L28*K28*9</f>
        <v>2880</v>
      </c>
      <c r="O28" s="28">
        <f>L28*$K$23*9-N28</f>
        <v>33120</v>
      </c>
      <c r="P28" s="45">
        <f>O28-(L28/10*1914)</f>
        <v>13980</v>
      </c>
      <c r="Q28" s="31">
        <f>S28*1914*9</f>
        <v>15660</v>
      </c>
      <c r="R28" s="32">
        <f>L28/10</f>
        <v>10</v>
      </c>
      <c r="S28" s="33">
        <f>R28/11</f>
        <v>0.90909090909090906</v>
      </c>
    </row>
    <row r="29" spans="1:47" x14ac:dyDescent="0.25">
      <c r="A29" s="5" t="s">
        <v>2</v>
      </c>
      <c r="B29" s="9">
        <f>+B27/B28</f>
        <v>7.2727272727272725</v>
      </c>
      <c r="J29"/>
      <c r="L29" s="17"/>
      <c r="M29" s="17"/>
    </row>
    <row r="30" spans="1:47" x14ac:dyDescent="0.25">
      <c r="A30" s="5" t="s">
        <v>10</v>
      </c>
      <c r="B30" s="6">
        <v>1450</v>
      </c>
      <c r="G30" s="14"/>
    </row>
    <row r="31" spans="1:47" x14ac:dyDescent="0.25">
      <c r="A31" s="5" t="s">
        <v>9</v>
      </c>
      <c r="B31" s="9">
        <f>+B30*1.32</f>
        <v>1914</v>
      </c>
    </row>
    <row r="32" spans="1:47" x14ac:dyDescent="0.25">
      <c r="A32" s="5" t="s">
        <v>11</v>
      </c>
      <c r="B32" s="9">
        <f>+B31*B29</f>
        <v>13920</v>
      </c>
      <c r="L32" s="88" t="s">
        <v>37</v>
      </c>
      <c r="N32" s="94" t="s">
        <v>55</v>
      </c>
      <c r="O32" s="94"/>
    </row>
    <row r="33" spans="1:16" x14ac:dyDescent="0.25">
      <c r="A33" s="5" t="s">
        <v>12</v>
      </c>
      <c r="B33" s="9">
        <f>+B32*B24</f>
        <v>125280</v>
      </c>
      <c r="L33" s="86" t="s">
        <v>50</v>
      </c>
    </row>
    <row r="34" spans="1:16" x14ac:dyDescent="0.25">
      <c r="A34" s="5" t="s">
        <v>22</v>
      </c>
      <c r="B34" s="11">
        <v>0.21</v>
      </c>
      <c r="L34" s="85" t="s">
        <v>51</v>
      </c>
    </row>
    <row r="35" spans="1:16" x14ac:dyDescent="0.25">
      <c r="A35" s="5" t="s">
        <v>13</v>
      </c>
      <c r="B35" s="6">
        <v>8</v>
      </c>
      <c r="L35" s="85" t="s">
        <v>52</v>
      </c>
    </row>
    <row r="36" spans="1:16" x14ac:dyDescent="0.25">
      <c r="A36" s="5" t="s">
        <v>24</v>
      </c>
      <c r="B36" s="13">
        <f>+B35/B22</f>
        <v>0.14545454545454545</v>
      </c>
      <c r="L36" s="85" t="s">
        <v>53</v>
      </c>
    </row>
    <row r="37" spans="1:16" x14ac:dyDescent="0.25">
      <c r="A37" s="5" t="s">
        <v>14</v>
      </c>
      <c r="B37" s="9">
        <f>+B35*B21</f>
        <v>6400</v>
      </c>
      <c r="L37" s="85" t="s">
        <v>54</v>
      </c>
    </row>
    <row r="38" spans="1:16" ht="15.75" thickBot="1" x14ac:dyDescent="0.3">
      <c r="A38" s="8" t="s">
        <v>15</v>
      </c>
      <c r="B38" s="10">
        <f>+B37*B24</f>
        <v>57600</v>
      </c>
      <c r="L38" s="86" t="s">
        <v>38</v>
      </c>
    </row>
    <row r="39" spans="1:16" ht="15.75" thickBot="1" x14ac:dyDescent="0.3">
      <c r="L39" s="85" t="s">
        <v>39</v>
      </c>
    </row>
    <row r="40" spans="1:16" x14ac:dyDescent="0.25">
      <c r="A40" s="4" t="s">
        <v>0</v>
      </c>
      <c r="B40" s="16">
        <v>800</v>
      </c>
      <c r="D40" s="89" t="s">
        <v>19</v>
      </c>
      <c r="E40" s="90"/>
      <c r="G40" s="89" t="s">
        <v>20</v>
      </c>
      <c r="H40" s="90"/>
      <c r="L40" s="85" t="s">
        <v>40</v>
      </c>
      <c r="N40" s="95" t="s">
        <v>56</v>
      </c>
      <c r="O40" s="95"/>
    </row>
    <row r="41" spans="1:16" x14ac:dyDescent="0.25">
      <c r="A41" s="5" t="s">
        <v>5</v>
      </c>
      <c r="B41" s="15">
        <v>55</v>
      </c>
      <c r="D41" s="1" t="s">
        <v>18</v>
      </c>
      <c r="E41" s="2">
        <f>+B42</f>
        <v>44000</v>
      </c>
      <c r="G41" s="1" t="s">
        <v>18</v>
      </c>
      <c r="H41" s="2">
        <f>+E41*B43</f>
        <v>396000</v>
      </c>
      <c r="L41" s="85" t="s">
        <v>41</v>
      </c>
    </row>
    <row r="42" spans="1:16" x14ac:dyDescent="0.25">
      <c r="A42" s="5" t="s">
        <v>7</v>
      </c>
      <c r="B42" s="9">
        <f>+B40*B41</f>
        <v>44000</v>
      </c>
      <c r="D42" s="1" t="s">
        <v>16</v>
      </c>
      <c r="E42" s="2">
        <f>+B56*(1+B53)</f>
        <v>7744</v>
      </c>
      <c r="G42" s="1" t="s">
        <v>16</v>
      </c>
      <c r="H42" s="2">
        <f>+E42*B43</f>
        <v>69696</v>
      </c>
      <c r="L42" s="85" t="s">
        <v>42</v>
      </c>
    </row>
    <row r="43" spans="1:16" x14ac:dyDescent="0.25">
      <c r="A43" s="5" t="s">
        <v>6</v>
      </c>
      <c r="B43" s="6">
        <v>9</v>
      </c>
      <c r="D43" s="1" t="s">
        <v>17</v>
      </c>
      <c r="E43" s="2">
        <f>+B51</f>
        <v>13920</v>
      </c>
      <c r="G43" s="1" t="s">
        <v>17</v>
      </c>
      <c r="H43" s="2">
        <f>+E43*B43</f>
        <v>125280</v>
      </c>
      <c r="L43" s="85" t="s">
        <v>43</v>
      </c>
    </row>
    <row r="44" spans="1:16" x14ac:dyDescent="0.25">
      <c r="A44" s="5" t="s">
        <v>8</v>
      </c>
      <c r="B44" s="9">
        <f>+B42*B43</f>
        <v>396000</v>
      </c>
      <c r="D44" s="1" t="s">
        <v>21</v>
      </c>
      <c r="E44" s="2">
        <f>+E41-E42-E43</f>
        <v>22336</v>
      </c>
      <c r="G44" s="1" t="s">
        <v>21</v>
      </c>
      <c r="H44" s="2">
        <f>+E44*B43</f>
        <v>201024</v>
      </c>
      <c r="L44" s="87" t="s">
        <v>44</v>
      </c>
    </row>
    <row r="45" spans="1:16" ht="15.75" thickBot="1" x14ac:dyDescent="0.3">
      <c r="A45" s="5" t="s">
        <v>1</v>
      </c>
      <c r="B45" s="6">
        <v>10</v>
      </c>
      <c r="D45" s="3" t="s">
        <v>23</v>
      </c>
      <c r="E45" s="12">
        <f>+E44/E41</f>
        <v>0.50763636363636366</v>
      </c>
      <c r="G45" s="3" t="s">
        <v>23</v>
      </c>
      <c r="H45" s="12">
        <f>+H44/H41</f>
        <v>0.50763636363636366</v>
      </c>
      <c r="L45" s="85" t="s">
        <v>45</v>
      </c>
    </row>
    <row r="46" spans="1:16" x14ac:dyDescent="0.25">
      <c r="A46" s="5" t="s">
        <v>4</v>
      </c>
      <c r="B46" s="7">
        <f>+B40/B45</f>
        <v>80</v>
      </c>
      <c r="L46" s="85" t="s">
        <v>46</v>
      </c>
      <c r="N46" s="95" t="s">
        <v>60</v>
      </c>
      <c r="O46" s="95"/>
      <c r="P46" s="95"/>
    </row>
    <row r="47" spans="1:16" x14ac:dyDescent="0.25">
      <c r="A47" s="5" t="s">
        <v>3</v>
      </c>
      <c r="B47" s="6">
        <v>11</v>
      </c>
      <c r="L47" s="85" t="s">
        <v>48</v>
      </c>
    </row>
    <row r="48" spans="1:16" x14ac:dyDescent="0.25">
      <c r="A48" s="5" t="s">
        <v>2</v>
      </c>
      <c r="B48" s="9">
        <f>+B46/B47</f>
        <v>7.2727272727272725</v>
      </c>
      <c r="L48" s="85" t="s">
        <v>47</v>
      </c>
      <c r="N48" t="s">
        <v>61</v>
      </c>
    </row>
    <row r="49" spans="1:14" x14ac:dyDescent="0.25">
      <c r="A49" s="5" t="s">
        <v>10</v>
      </c>
      <c r="B49" s="6">
        <v>1450</v>
      </c>
      <c r="G49" s="14"/>
      <c r="L49" s="85" t="s">
        <v>49</v>
      </c>
      <c r="N49" t="s">
        <v>62</v>
      </c>
    </row>
    <row r="50" spans="1:14" x14ac:dyDescent="0.25">
      <c r="A50" s="5" t="s">
        <v>9</v>
      </c>
      <c r="B50" s="9">
        <f>+B49*1.32</f>
        <v>1914</v>
      </c>
      <c r="L50" s="87" t="s">
        <v>57</v>
      </c>
      <c r="N50" t="s">
        <v>63</v>
      </c>
    </row>
    <row r="51" spans="1:14" x14ac:dyDescent="0.25">
      <c r="A51" s="5" t="s">
        <v>11</v>
      </c>
      <c r="B51" s="9">
        <f>+B50*B48</f>
        <v>13920</v>
      </c>
      <c r="N51" t="s">
        <v>64</v>
      </c>
    </row>
    <row r="52" spans="1:14" x14ac:dyDescent="0.25">
      <c r="A52" s="5" t="s">
        <v>12</v>
      </c>
      <c r="B52" s="9">
        <f>+B51*B43</f>
        <v>125280</v>
      </c>
      <c r="L52" s="87" t="s">
        <v>58</v>
      </c>
    </row>
    <row r="53" spans="1:14" x14ac:dyDescent="0.25">
      <c r="A53" s="5" t="s">
        <v>22</v>
      </c>
      <c r="B53" s="11">
        <v>0.21</v>
      </c>
    </row>
    <row r="54" spans="1:14" x14ac:dyDescent="0.25">
      <c r="A54" s="5" t="s">
        <v>13</v>
      </c>
      <c r="B54" s="6">
        <v>8</v>
      </c>
      <c r="L54" s="86" t="s">
        <v>59</v>
      </c>
    </row>
    <row r="55" spans="1:14" x14ac:dyDescent="0.25">
      <c r="A55" s="5" t="s">
        <v>24</v>
      </c>
      <c r="B55" s="13">
        <f>+B54/B41</f>
        <v>0.14545454545454545</v>
      </c>
    </row>
    <row r="56" spans="1:14" x14ac:dyDescent="0.25">
      <c r="A56" s="5" t="s">
        <v>14</v>
      </c>
      <c r="B56" s="9">
        <f>+B54*B40</f>
        <v>6400</v>
      </c>
    </row>
    <row r="57" spans="1:14" ht="15.75" thickBot="1" x14ac:dyDescent="0.3">
      <c r="A57" s="8" t="s">
        <v>15</v>
      </c>
      <c r="B57" s="10">
        <f>+B56*B43</f>
        <v>57600</v>
      </c>
    </row>
    <row r="58" spans="1:14" ht="15.75" thickBot="1" x14ac:dyDescent="0.3"/>
    <row r="59" spans="1:14" x14ac:dyDescent="0.25">
      <c r="A59" s="4" t="s">
        <v>0</v>
      </c>
      <c r="B59" s="16">
        <v>800</v>
      </c>
      <c r="D59" s="89" t="s">
        <v>19</v>
      </c>
      <c r="E59" s="90"/>
      <c r="G59" s="89" t="s">
        <v>20</v>
      </c>
      <c r="H59" s="90"/>
    </row>
    <row r="60" spans="1:14" x14ac:dyDescent="0.25">
      <c r="A60" s="5" t="s">
        <v>5</v>
      </c>
      <c r="B60" s="15">
        <v>55</v>
      </c>
      <c r="D60" s="1" t="s">
        <v>18</v>
      </c>
      <c r="E60" s="2">
        <f>+B61</f>
        <v>44000</v>
      </c>
      <c r="G60" s="1" t="s">
        <v>18</v>
      </c>
      <c r="H60" s="2">
        <f>+E60*B62</f>
        <v>396000</v>
      </c>
    </row>
    <row r="61" spans="1:14" x14ac:dyDescent="0.25">
      <c r="A61" s="5" t="s">
        <v>7</v>
      </c>
      <c r="B61" s="9">
        <f>+B59*B60</f>
        <v>44000</v>
      </c>
      <c r="D61" s="1" t="s">
        <v>16</v>
      </c>
      <c r="E61" s="2">
        <f>+B75*(1+B72)</f>
        <v>7744</v>
      </c>
      <c r="G61" s="1" t="s">
        <v>16</v>
      </c>
      <c r="H61" s="2">
        <f>+E61*B62</f>
        <v>69696</v>
      </c>
    </row>
    <row r="62" spans="1:14" x14ac:dyDescent="0.25">
      <c r="A62" s="5" t="s">
        <v>6</v>
      </c>
      <c r="B62" s="6">
        <v>9</v>
      </c>
      <c r="D62" s="1" t="s">
        <v>17</v>
      </c>
      <c r="E62" s="2">
        <f>+B70</f>
        <v>13920</v>
      </c>
      <c r="G62" s="1" t="s">
        <v>17</v>
      </c>
      <c r="H62" s="2">
        <f>+E62*B62</f>
        <v>125280</v>
      </c>
    </row>
    <row r="63" spans="1:14" x14ac:dyDescent="0.25">
      <c r="A63" s="5" t="s">
        <v>8</v>
      </c>
      <c r="B63" s="9">
        <f>+B61*B62</f>
        <v>396000</v>
      </c>
      <c r="D63" s="1" t="s">
        <v>21</v>
      </c>
      <c r="E63" s="2">
        <f>+E60-E61-E62</f>
        <v>22336</v>
      </c>
      <c r="G63" s="1" t="s">
        <v>21</v>
      </c>
      <c r="H63" s="2">
        <f>+E63*B62</f>
        <v>201024</v>
      </c>
    </row>
    <row r="64" spans="1:14" ht="15.75" thickBot="1" x14ac:dyDescent="0.3">
      <c r="A64" s="5" t="s">
        <v>1</v>
      </c>
      <c r="B64" s="6">
        <v>10</v>
      </c>
      <c r="D64" s="3" t="s">
        <v>23</v>
      </c>
      <c r="E64" s="12">
        <f>+E63/E60</f>
        <v>0.50763636363636366</v>
      </c>
      <c r="G64" s="3" t="s">
        <v>23</v>
      </c>
      <c r="H64" s="12">
        <f>+H63/H60</f>
        <v>0.50763636363636366</v>
      </c>
    </row>
    <row r="65" spans="1:7" x14ac:dyDescent="0.25">
      <c r="A65" s="5" t="s">
        <v>4</v>
      </c>
      <c r="B65" s="7">
        <f>+B59/B64</f>
        <v>80</v>
      </c>
    </row>
    <row r="66" spans="1:7" x14ac:dyDescent="0.25">
      <c r="A66" s="5" t="s">
        <v>3</v>
      </c>
      <c r="B66" s="6">
        <v>11</v>
      </c>
    </row>
    <row r="67" spans="1:7" x14ac:dyDescent="0.25">
      <c r="A67" s="5" t="s">
        <v>2</v>
      </c>
      <c r="B67" s="9">
        <f>+B65/B66</f>
        <v>7.2727272727272725</v>
      </c>
    </row>
    <row r="68" spans="1:7" x14ac:dyDescent="0.25">
      <c r="A68" s="5" t="s">
        <v>10</v>
      </c>
      <c r="B68" s="6">
        <v>1450</v>
      </c>
      <c r="G68" s="14"/>
    </row>
    <row r="69" spans="1:7" x14ac:dyDescent="0.25">
      <c r="A69" s="5" t="s">
        <v>9</v>
      </c>
      <c r="B69" s="9">
        <f>+B68*1.32</f>
        <v>1914</v>
      </c>
    </row>
    <row r="70" spans="1:7" x14ac:dyDescent="0.25">
      <c r="A70" s="5" t="s">
        <v>11</v>
      </c>
      <c r="B70" s="9">
        <f>+B69*B67</f>
        <v>13920</v>
      </c>
    </row>
    <row r="71" spans="1:7" x14ac:dyDescent="0.25">
      <c r="A71" s="5" t="s">
        <v>12</v>
      </c>
      <c r="B71" s="9">
        <f>+B70*B62</f>
        <v>125280</v>
      </c>
    </row>
    <row r="72" spans="1:7" x14ac:dyDescent="0.25">
      <c r="A72" s="5" t="s">
        <v>22</v>
      </c>
      <c r="B72" s="11">
        <v>0.21</v>
      </c>
    </row>
    <row r="73" spans="1:7" x14ac:dyDescent="0.25">
      <c r="A73" s="5" t="s">
        <v>13</v>
      </c>
      <c r="B73" s="6">
        <v>8</v>
      </c>
    </row>
    <row r="74" spans="1:7" x14ac:dyDescent="0.25">
      <c r="A74" s="5" t="s">
        <v>24</v>
      </c>
      <c r="B74" s="13">
        <f>+B73/B60</f>
        <v>0.14545454545454545</v>
      </c>
    </row>
    <row r="75" spans="1:7" x14ac:dyDescent="0.25">
      <c r="A75" s="5" t="s">
        <v>14</v>
      </c>
      <c r="B75" s="9">
        <f>+B73*B59</f>
        <v>6400</v>
      </c>
    </row>
    <row r="76" spans="1:7" ht="15.75" thickBot="1" x14ac:dyDescent="0.3">
      <c r="A76" s="8" t="s">
        <v>15</v>
      </c>
      <c r="B76" s="10">
        <f>+B75*B62</f>
        <v>57600</v>
      </c>
    </row>
  </sheetData>
  <mergeCells count="17">
    <mergeCell ref="AA1:AE1"/>
    <mergeCell ref="AJ1:AM1"/>
    <mergeCell ref="AJ13:AM13"/>
    <mergeCell ref="AR1:AU1"/>
    <mergeCell ref="AR13:AU13"/>
    <mergeCell ref="D40:E40"/>
    <mergeCell ref="G40:H40"/>
    <mergeCell ref="D59:E59"/>
    <mergeCell ref="G59:H59"/>
    <mergeCell ref="U1:Y1"/>
    <mergeCell ref="N32:O32"/>
    <mergeCell ref="N40:O40"/>
    <mergeCell ref="N46:P46"/>
    <mergeCell ref="D1:E1"/>
    <mergeCell ref="G1:H1"/>
    <mergeCell ref="D21:E21"/>
    <mergeCell ref="G21:H2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B6E4-ED93-45BB-92B6-AD6B4609AF89}">
  <dimension ref="A1:E19"/>
  <sheetViews>
    <sheetView tabSelected="1" workbookViewId="0">
      <selection activeCell="D11" sqref="D11"/>
    </sheetView>
  </sheetViews>
  <sheetFormatPr baseColWidth="10" defaultRowHeight="15" x14ac:dyDescent="0.25"/>
  <cols>
    <col min="1" max="1" width="15.28515625" bestFit="1" customWidth="1"/>
    <col min="2" max="2" width="7" bestFit="1" customWidth="1"/>
    <col min="3" max="3" width="14" customWidth="1"/>
    <col min="4" max="4" width="20.140625" bestFit="1" customWidth="1"/>
    <col min="5" max="5" width="19.28515625" bestFit="1" customWidth="1"/>
  </cols>
  <sheetData>
    <row r="1" spans="1:5" x14ac:dyDescent="0.25">
      <c r="A1" t="s">
        <v>65</v>
      </c>
      <c r="B1" t="s">
        <v>68</v>
      </c>
      <c r="C1" t="s">
        <v>69</v>
      </c>
      <c r="D1" t="s">
        <v>66</v>
      </c>
      <c r="E1" t="s">
        <v>67</v>
      </c>
    </row>
    <row r="2" spans="1:5" x14ac:dyDescent="0.25">
      <c r="A2" t="s">
        <v>70</v>
      </c>
      <c r="B2" s="100">
        <v>55</v>
      </c>
      <c r="C2" s="99"/>
      <c r="D2" s="101">
        <v>0.05</v>
      </c>
    </row>
    <row r="3" spans="1:5" x14ac:dyDescent="0.25">
      <c r="A3" t="s">
        <v>71</v>
      </c>
      <c r="B3" s="100"/>
      <c r="C3" s="99"/>
      <c r="D3" s="102">
        <v>5.5E-2</v>
      </c>
    </row>
    <row r="4" spans="1:5" x14ac:dyDescent="0.25">
      <c r="A4" t="s">
        <v>72</v>
      </c>
      <c r="B4" s="100"/>
      <c r="C4" s="99"/>
      <c r="D4" s="101">
        <v>0.06</v>
      </c>
    </row>
    <row r="5" spans="1:5" x14ac:dyDescent="0.25">
      <c r="A5" t="s">
        <v>73</v>
      </c>
      <c r="B5" s="100"/>
      <c r="C5" s="99"/>
      <c r="D5" s="102">
        <v>6.5000000000000002E-2</v>
      </c>
    </row>
    <row r="6" spans="1:5" x14ac:dyDescent="0.25">
      <c r="A6" t="s">
        <v>74</v>
      </c>
      <c r="B6" s="100"/>
      <c r="C6" s="99"/>
      <c r="D6" s="101">
        <v>7.0000000000000007E-2</v>
      </c>
    </row>
    <row r="7" spans="1:5" x14ac:dyDescent="0.25">
      <c r="A7" t="s">
        <v>75</v>
      </c>
      <c r="B7" s="100"/>
      <c r="C7" s="99"/>
      <c r="D7" s="102">
        <v>7.4999999999999997E-2</v>
      </c>
    </row>
    <row r="8" spans="1:5" x14ac:dyDescent="0.25">
      <c r="A8" t="s">
        <v>76</v>
      </c>
      <c r="B8" s="100"/>
      <c r="C8" s="99"/>
      <c r="D8" s="101">
        <v>0.08</v>
      </c>
    </row>
    <row r="9" spans="1:5" x14ac:dyDescent="0.25">
      <c r="A9" t="s">
        <v>77</v>
      </c>
      <c r="B9" s="100"/>
      <c r="C9" s="99"/>
      <c r="D9" s="102">
        <v>8.5000000000000006E-2</v>
      </c>
    </row>
    <row r="10" spans="1:5" x14ac:dyDescent="0.25">
      <c r="A10" t="s">
        <v>78</v>
      </c>
      <c r="B10" s="100"/>
      <c r="C10" s="99"/>
      <c r="D10" s="101">
        <v>0.09</v>
      </c>
    </row>
    <row r="11" spans="1:5" x14ac:dyDescent="0.25">
      <c r="A11" t="s">
        <v>79</v>
      </c>
      <c r="B11" s="100"/>
      <c r="C11" s="99"/>
    </row>
    <row r="12" spans="1:5" x14ac:dyDescent="0.25">
      <c r="B12" s="99"/>
      <c r="C12" s="99"/>
    </row>
    <row r="13" spans="1:5" x14ac:dyDescent="0.25">
      <c r="B13" s="99"/>
      <c r="C13" s="99"/>
    </row>
    <row r="14" spans="1:5" x14ac:dyDescent="0.25">
      <c r="B14" s="99"/>
      <c r="C14" s="99"/>
    </row>
    <row r="15" spans="1:5" x14ac:dyDescent="0.25">
      <c r="B15" s="99"/>
      <c r="C15" s="99"/>
    </row>
    <row r="16" spans="1:5" x14ac:dyDescent="0.25">
      <c r="B16" s="99"/>
      <c r="C16" s="99"/>
    </row>
    <row r="17" spans="2:3" x14ac:dyDescent="0.25">
      <c r="B17" s="99"/>
      <c r="C17" s="99"/>
    </row>
    <row r="18" spans="2:3" x14ac:dyDescent="0.25">
      <c r="B18" s="99"/>
      <c r="C18" s="99"/>
    </row>
    <row r="19" spans="2:3" x14ac:dyDescent="0.25">
      <c r="B19" s="99"/>
      <c r="C19" s="99"/>
    </row>
  </sheetData>
  <mergeCells count="1">
    <mergeCell ref="B2:B1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Propuesta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CABALLERO RUIZ</dc:creator>
  <cp:lastModifiedBy>JOSE ANTONIO CABALLERO RUIZ</cp:lastModifiedBy>
  <dcterms:created xsi:type="dcterms:W3CDTF">2020-04-06T18:52:23Z</dcterms:created>
  <dcterms:modified xsi:type="dcterms:W3CDTF">2020-04-13T07:30:48Z</dcterms:modified>
</cp:coreProperties>
</file>